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66925"/>
  <mc:AlternateContent xmlns:mc="http://schemas.openxmlformats.org/markup-compatibility/2006">
    <mc:Choice Requires="x15">
      <x15ac:absPath xmlns:x15ac="http://schemas.microsoft.com/office/spreadsheetml/2010/11/ac" url="https://d.docs.live.net/ef1a7451aa53a09c/Máy tính/Trình ký xin ý kiến Định mức TĐC/"/>
    </mc:Choice>
  </mc:AlternateContent>
  <xr:revisionPtr revIDLastSave="6" documentId="8_{FA83430A-9F98-4DB1-8D5F-4259A6D1C2D8}" xr6:coauthVersionLast="47" xr6:coauthVersionMax="47" xr10:uidLastSave="{BC73BA6D-BB07-41C7-BBB2-980149AAF822}"/>
  <bookViews>
    <workbookView xWindow="-120" yWindow="-120" windowWidth="29040" windowHeight="15720" xr2:uid="{00000000-000D-0000-FFFF-FFFF00000000}"/>
  </bookViews>
  <sheets>
    <sheet name="Biểu Tổng hợp kinh phí đặt hàng" sheetId="2" r:id="rId1"/>
    <sheet name="PL2. Chi tiêt DT" sheetId="1" state="hidden" r:id="rId2"/>
    <sheet name="Biểu chi tiết kinh phí đặt hàng" sheetId="4" r:id="rId3"/>
    <sheet name="Giá Quan trắc" sheetId="5" state="hidden" r:id="rId4"/>
    <sheet name="PL2. Chi tiêt DT (2)" sheetId="3" state="hidden" r:id="rId5"/>
  </sheets>
  <externalReferences>
    <externalReference r:id="rId6"/>
    <externalReference r:id="rId7"/>
    <externalReference r:id="rId8"/>
    <externalReference r:id="rId9"/>
  </externalReferences>
  <definedNames>
    <definedName name="_xlnm._FilterDatabase" localSheetId="0" hidden="1">'Biểu Tổng hợp kinh phí đặt hàng'!$A$4:$C$9</definedName>
    <definedName name="_xlnm._FilterDatabase" localSheetId="1" hidden="1">'PL2. Chi tiêt DT'!$A$3:$K$317</definedName>
    <definedName name="_xlnm._FilterDatabase" localSheetId="4" hidden="1">'PL2. Chi tiêt DT (2)'!$A$3:$K$359</definedName>
    <definedName name="_xlnm.Print_Area" localSheetId="1">'PL2. Chi tiêt DT'!$A$1:$L$317</definedName>
    <definedName name="_xlnm.Print_Area" localSheetId="4">'PL2. Chi tiêt DT (2)'!$A$1:$L$359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4" l="1"/>
  <c r="G27" i="4"/>
  <c r="G28" i="4"/>
  <c r="G29" i="4"/>
  <c r="G30" i="4"/>
  <c r="G8" i="4" l="1"/>
  <c r="G9" i="4"/>
  <c r="G10" i="4"/>
  <c r="G11" i="4"/>
  <c r="G12" i="4"/>
  <c r="G13" i="4"/>
  <c r="G14" i="4"/>
  <c r="G15" i="4"/>
  <c r="G17" i="4"/>
  <c r="G16" i="4" s="1"/>
  <c r="G18" i="4"/>
  <c r="G19" i="4"/>
  <c r="G20" i="4"/>
  <c r="G21" i="4"/>
  <c r="G22" i="4"/>
  <c r="G23" i="4"/>
  <c r="G24" i="4"/>
  <c r="G25" i="4"/>
  <c r="C9" i="2" l="1"/>
  <c r="G7" i="4"/>
  <c r="C8" i="2" l="1"/>
  <c r="C7" i="2" s="1"/>
  <c r="G6" i="4"/>
  <c r="H28" i="5"/>
  <c r="G28" i="5"/>
  <c r="F28" i="5"/>
  <c r="E28" i="5"/>
  <c r="D28" i="5"/>
  <c r="H27" i="5"/>
  <c r="G27" i="5"/>
  <c r="F27" i="5"/>
  <c r="E27" i="5"/>
  <c r="D27" i="5"/>
  <c r="H26" i="5"/>
  <c r="G26" i="5"/>
  <c r="F26" i="5"/>
  <c r="E26" i="5"/>
  <c r="D26" i="5"/>
  <c r="H25" i="5"/>
  <c r="G25" i="5"/>
  <c r="F25" i="5"/>
  <c r="E25" i="5"/>
  <c r="D25" i="5"/>
  <c r="H24" i="5"/>
  <c r="G24" i="5"/>
  <c r="F24" i="5"/>
  <c r="E24" i="5"/>
  <c r="D24" i="5"/>
  <c r="H23" i="5"/>
  <c r="G23" i="5"/>
  <c r="F23" i="5"/>
  <c r="E23" i="5"/>
  <c r="D23" i="5"/>
  <c r="I23" i="5" s="1"/>
  <c r="H22" i="5"/>
  <c r="G22" i="5"/>
  <c r="F22" i="5"/>
  <c r="E22" i="5"/>
  <c r="D22" i="5"/>
  <c r="H21" i="5"/>
  <c r="G21" i="5"/>
  <c r="F21" i="5"/>
  <c r="E21" i="5"/>
  <c r="D21" i="5"/>
  <c r="H20" i="5"/>
  <c r="G20" i="5"/>
  <c r="F20" i="5"/>
  <c r="E20" i="5"/>
  <c r="D20" i="5"/>
  <c r="H19" i="5"/>
  <c r="G19" i="5"/>
  <c r="F19" i="5"/>
  <c r="E19" i="5"/>
  <c r="D19" i="5"/>
  <c r="H18" i="5"/>
  <c r="G18" i="5"/>
  <c r="F18" i="5"/>
  <c r="E18" i="5"/>
  <c r="D18" i="5"/>
  <c r="H17" i="5"/>
  <c r="G17" i="5"/>
  <c r="F17" i="5"/>
  <c r="E17" i="5"/>
  <c r="D17" i="5"/>
  <c r="H16" i="5"/>
  <c r="G16" i="5"/>
  <c r="F16" i="5"/>
  <c r="E16" i="5"/>
  <c r="D16" i="5"/>
  <c r="H15" i="5"/>
  <c r="G15" i="5"/>
  <c r="F15" i="5"/>
  <c r="E15" i="5"/>
  <c r="D15" i="5"/>
  <c r="H14" i="5"/>
  <c r="G14" i="5"/>
  <c r="F14" i="5"/>
  <c r="E14" i="5"/>
  <c r="D14" i="5"/>
  <c r="H13" i="5"/>
  <c r="G13" i="5"/>
  <c r="F13" i="5"/>
  <c r="E13" i="5"/>
  <c r="D13" i="5"/>
  <c r="H12" i="5"/>
  <c r="G12" i="5"/>
  <c r="F12" i="5"/>
  <c r="E12" i="5"/>
  <c r="D12" i="5"/>
  <c r="H11" i="5"/>
  <c r="G11" i="5"/>
  <c r="F11" i="5"/>
  <c r="E11" i="5"/>
  <c r="D11" i="5"/>
  <c r="H10" i="5"/>
  <c r="G10" i="5"/>
  <c r="F10" i="5"/>
  <c r="E10" i="5"/>
  <c r="D10" i="5"/>
  <c r="H9" i="5"/>
  <c r="G9" i="5"/>
  <c r="F9" i="5"/>
  <c r="E9" i="5"/>
  <c r="D9" i="5"/>
  <c r="H8" i="5"/>
  <c r="G8" i="5"/>
  <c r="F8" i="5"/>
  <c r="E8" i="5"/>
  <c r="D8" i="5"/>
  <c r="I14" i="5" l="1"/>
  <c r="I22" i="5"/>
  <c r="J22" i="5" s="1"/>
  <c r="K22" i="5" s="1"/>
  <c r="L22" i="5" s="1"/>
  <c r="I11" i="5"/>
  <c r="J11" i="5" s="1"/>
  <c r="K11" i="5" s="1"/>
  <c r="L11" i="5" s="1"/>
  <c r="I19" i="5"/>
  <c r="J19" i="5" s="1"/>
  <c r="K19" i="5" s="1"/>
  <c r="L19" i="5" s="1"/>
  <c r="I20" i="5"/>
  <c r="I28" i="5"/>
  <c r="J28" i="5" s="1"/>
  <c r="K28" i="5" s="1"/>
  <c r="L28" i="5" s="1"/>
  <c r="I13" i="5"/>
  <c r="I15" i="5"/>
  <c r="J15" i="5" s="1"/>
  <c r="K15" i="5" s="1"/>
  <c r="L15" i="5" s="1"/>
  <c r="I9" i="5"/>
  <c r="I26" i="5"/>
  <c r="J26" i="5" s="1"/>
  <c r="K26" i="5" s="1"/>
  <c r="L26" i="5" s="1"/>
  <c r="I17" i="5"/>
  <c r="J17" i="5" s="1"/>
  <c r="K17" i="5" s="1"/>
  <c r="L17" i="5" s="1"/>
  <c r="I8" i="5"/>
  <c r="J8" i="5" s="1"/>
  <c r="I10" i="5"/>
  <c r="J10" i="5" s="1"/>
  <c r="K10" i="5" s="1"/>
  <c r="L10" i="5" s="1"/>
  <c r="I21" i="5"/>
  <c r="I25" i="5"/>
  <c r="I27" i="5"/>
  <c r="J27" i="5" s="1"/>
  <c r="I12" i="5"/>
  <c r="J12" i="5" s="1"/>
  <c r="I24" i="5"/>
  <c r="J24" i="5" s="1"/>
  <c r="K24" i="5" s="1"/>
  <c r="L24" i="5" s="1"/>
  <c r="I16" i="5"/>
  <c r="J16" i="5" s="1"/>
  <c r="K16" i="5" s="1"/>
  <c r="L16" i="5" s="1"/>
  <c r="I18" i="5"/>
  <c r="J20" i="5"/>
  <c r="K20" i="5" s="1"/>
  <c r="L20" i="5" s="1"/>
  <c r="J9" i="5"/>
  <c r="J21" i="5"/>
  <c r="K21" i="5" s="1"/>
  <c r="L21" i="5" s="1"/>
  <c r="J18" i="5"/>
  <c r="K18" i="5" s="1"/>
  <c r="L18" i="5" s="1"/>
  <c r="J23" i="5"/>
  <c r="K23" i="5" s="1"/>
  <c r="L23" i="5" s="1"/>
  <c r="J14" i="5" l="1"/>
  <c r="K14" i="5"/>
  <c r="L14" i="5" s="1"/>
  <c r="J13" i="5"/>
  <c r="K13" i="5" s="1"/>
  <c r="L13" i="5" s="1"/>
  <c r="K12" i="5"/>
  <c r="L12" i="5" s="1"/>
  <c r="K9" i="5"/>
  <c r="L9" i="5" s="1"/>
  <c r="K8" i="5"/>
  <c r="L8" i="5" s="1"/>
  <c r="K27" i="5"/>
  <c r="L27" i="5" s="1"/>
  <c r="J25" i="5"/>
  <c r="K25" i="5" s="1"/>
  <c r="L25" i="5" s="1"/>
  <c r="D64" i="1"/>
  <c r="G316" i="1"/>
  <c r="G313" i="1"/>
  <c r="G312" i="1"/>
  <c r="I259" i="1" l="1"/>
  <c r="I260" i="1" s="1"/>
  <c r="I261" i="1" s="1"/>
  <c r="I262" i="1" s="1"/>
  <c r="I263" i="1" s="1"/>
  <c r="I264" i="1" s="1"/>
  <c r="I265" i="1" s="1"/>
  <c r="I266" i="1" s="1"/>
  <c r="J252" i="1"/>
  <c r="J249" i="1"/>
  <c r="J192" i="1"/>
  <c r="J176" i="1"/>
  <c r="I180" i="1"/>
  <c r="I179" i="1"/>
  <c r="J179" i="1" s="1"/>
  <c r="I177" i="1"/>
  <c r="J177" i="1" s="1"/>
  <c r="I176" i="1"/>
  <c r="I175" i="1"/>
  <c r="J175" i="1" s="1"/>
  <c r="I174" i="1"/>
  <c r="J174" i="1" s="1"/>
  <c r="I173" i="1"/>
  <c r="J173" i="1" s="1"/>
  <c r="J127" i="1"/>
  <c r="J128" i="1"/>
  <c r="J126" i="1"/>
  <c r="J120" i="1"/>
  <c r="J121" i="1"/>
  <c r="J119" i="1"/>
  <c r="J110" i="1"/>
  <c r="J111" i="1"/>
  <c r="J112" i="1"/>
  <c r="J113" i="1"/>
  <c r="J114" i="1"/>
  <c r="J115" i="1"/>
  <c r="J116" i="1"/>
  <c r="J117" i="1"/>
  <c r="J109" i="1"/>
  <c r="J85" i="1"/>
  <c r="J86" i="1"/>
  <c r="J87" i="1"/>
  <c r="J88" i="1"/>
  <c r="J89" i="1"/>
  <c r="J90" i="1"/>
  <c r="J93" i="1"/>
  <c r="J94" i="1"/>
  <c r="J95" i="1"/>
  <c r="J96" i="1"/>
  <c r="J97" i="1"/>
  <c r="J98" i="1"/>
  <c r="J99" i="1"/>
  <c r="J100" i="1"/>
  <c r="J101" i="1"/>
  <c r="J102" i="1"/>
  <c r="J103" i="1"/>
  <c r="J104" i="1"/>
  <c r="J105" i="1"/>
  <c r="J106" i="1"/>
  <c r="J84" i="1"/>
  <c r="J82" i="1"/>
  <c r="J64" i="1"/>
  <c r="J65" i="1"/>
  <c r="J66" i="1"/>
  <c r="J67" i="1"/>
  <c r="J68" i="1"/>
  <c r="J69" i="1"/>
  <c r="J70" i="1"/>
  <c r="J71" i="1"/>
  <c r="J72" i="1"/>
  <c r="J73" i="1"/>
  <c r="J74" i="1"/>
  <c r="J75" i="1"/>
  <c r="J76" i="1"/>
  <c r="J77" i="1"/>
  <c r="J78" i="1"/>
  <c r="J79" i="1"/>
  <c r="J80" i="1"/>
  <c r="J81" i="1"/>
  <c r="J28" i="1"/>
  <c r="J29" i="1"/>
  <c r="J30" i="1"/>
  <c r="J31" i="1"/>
  <c r="J32" i="1"/>
  <c r="J33" i="1"/>
  <c r="J34" i="1"/>
  <c r="J35" i="1"/>
  <c r="J36" i="1"/>
  <c r="J37" i="1"/>
  <c r="J38" i="1"/>
  <c r="J39" i="1"/>
  <c r="J40" i="1"/>
  <c r="J41" i="1"/>
  <c r="J42" i="1"/>
  <c r="J43" i="1"/>
  <c r="J44" i="1"/>
  <c r="J45" i="1"/>
  <c r="J46" i="1"/>
  <c r="J47" i="1"/>
  <c r="J48" i="1"/>
  <c r="J49" i="1"/>
  <c r="J50" i="1"/>
  <c r="J51" i="1"/>
  <c r="J52" i="1"/>
  <c r="J53" i="1"/>
  <c r="J55" i="1"/>
  <c r="J57" i="1"/>
  <c r="J59" i="1"/>
  <c r="J27" i="1"/>
  <c r="J11" i="1"/>
  <c r="J12" i="1"/>
  <c r="J13" i="1"/>
  <c r="J14" i="1"/>
  <c r="J15" i="1"/>
  <c r="J16" i="1"/>
  <c r="J17" i="1"/>
  <c r="J18" i="1"/>
  <c r="J20" i="1"/>
  <c r="J21" i="1"/>
  <c r="J22" i="1"/>
  <c r="J23" i="1"/>
  <c r="J24" i="1"/>
  <c r="J10" i="1"/>
  <c r="D92" i="1"/>
  <c r="J92" i="1" s="1"/>
  <c r="D180" i="1"/>
  <c r="J180" i="1" l="1"/>
  <c r="J178" i="1" s="1"/>
  <c r="J172" i="1"/>
  <c r="J171" i="1" l="1"/>
  <c r="G259" i="1"/>
  <c r="G260" i="1"/>
  <c r="G261" i="1"/>
  <c r="G262" i="1"/>
  <c r="G263" i="1"/>
  <c r="G264" i="1"/>
  <c r="G265" i="1"/>
  <c r="G266" i="1"/>
  <c r="D63" i="1" l="1"/>
  <c r="J63" i="1" s="1"/>
  <c r="D91" i="1"/>
  <c r="J91" i="1" s="1"/>
  <c r="J356" i="3"/>
  <c r="J355" i="3" s="1"/>
  <c r="G356" i="3"/>
  <c r="H356" i="3" s="1"/>
  <c r="K356" i="3" s="1"/>
  <c r="J354" i="3"/>
  <c r="J353" i="3"/>
  <c r="J352" i="3"/>
  <c r="J351" i="3"/>
  <c r="G351" i="3"/>
  <c r="G352" i="3" s="1"/>
  <c r="J350" i="3"/>
  <c r="G350" i="3"/>
  <c r="H350" i="3" s="1"/>
  <c r="J348" i="3"/>
  <c r="J347" i="3" s="1"/>
  <c r="H348" i="3"/>
  <c r="H346" i="3"/>
  <c r="K346" i="3" s="1"/>
  <c r="H345" i="3"/>
  <c r="H344" i="3" s="1"/>
  <c r="K344" i="3" s="1"/>
  <c r="J344" i="3"/>
  <c r="H343" i="3"/>
  <c r="K343" i="3" s="1"/>
  <c r="H342" i="3"/>
  <c r="K342" i="3" s="1"/>
  <c r="J341" i="3"/>
  <c r="I339" i="3"/>
  <c r="J339" i="3" s="1"/>
  <c r="J338" i="3" s="1"/>
  <c r="H339" i="3"/>
  <c r="H338" i="3" s="1"/>
  <c r="I337" i="3"/>
  <c r="J337" i="3" s="1"/>
  <c r="H337" i="3"/>
  <c r="I336" i="3"/>
  <c r="J336" i="3" s="1"/>
  <c r="H336" i="3"/>
  <c r="J335" i="3"/>
  <c r="H335" i="3"/>
  <c r="J334" i="3"/>
  <c r="H334" i="3"/>
  <c r="I333" i="3"/>
  <c r="J333" i="3" s="1"/>
  <c r="H333" i="3"/>
  <c r="J331" i="3"/>
  <c r="G331" i="3"/>
  <c r="H331" i="3" s="1"/>
  <c r="J330" i="3"/>
  <c r="G330" i="3"/>
  <c r="H330" i="3" s="1"/>
  <c r="J329" i="3"/>
  <c r="G329" i="3"/>
  <c r="H329" i="3" s="1"/>
  <c r="J328" i="3"/>
  <c r="J327" i="3"/>
  <c r="G327" i="3"/>
  <c r="G328" i="3" s="1"/>
  <c r="H328" i="3" s="1"/>
  <c r="J326" i="3"/>
  <c r="H326" i="3"/>
  <c r="K326" i="3" s="1"/>
  <c r="M325" i="3"/>
  <c r="M324" i="3" s="1"/>
  <c r="G325" i="3"/>
  <c r="D325" i="3"/>
  <c r="J325" i="3" s="1"/>
  <c r="G324" i="3"/>
  <c r="J323" i="3"/>
  <c r="G323" i="3"/>
  <c r="H323" i="3" s="1"/>
  <c r="J320" i="3"/>
  <c r="J319" i="3"/>
  <c r="G319" i="3"/>
  <c r="G320" i="3" s="1"/>
  <c r="H320" i="3" s="1"/>
  <c r="J318" i="3"/>
  <c r="I303" i="3"/>
  <c r="I304" i="3" s="1"/>
  <c r="J302" i="3"/>
  <c r="G302" i="3"/>
  <c r="G303" i="3" s="1"/>
  <c r="I270" i="3"/>
  <c r="I271" i="3" s="1"/>
  <c r="J269" i="3"/>
  <c r="G269" i="3"/>
  <c r="G270" i="3" s="1"/>
  <c r="I267" i="3"/>
  <c r="J266" i="3"/>
  <c r="G266" i="3"/>
  <c r="H266" i="3" s="1"/>
  <c r="J265" i="3"/>
  <c r="G265" i="3"/>
  <c r="H265" i="3" s="1"/>
  <c r="K265" i="3" s="1"/>
  <c r="J264" i="3"/>
  <c r="G264" i="3"/>
  <c r="H264" i="3" s="1"/>
  <c r="J262" i="3"/>
  <c r="J261" i="3" s="1"/>
  <c r="G262" i="3"/>
  <c r="H262" i="3" s="1"/>
  <c r="J260" i="3"/>
  <c r="J258" i="3" s="1"/>
  <c r="G260" i="3"/>
  <c r="H260" i="3" s="1"/>
  <c r="K260" i="3" s="1"/>
  <c r="J259" i="3"/>
  <c r="G259" i="3"/>
  <c r="H259" i="3" s="1"/>
  <c r="K259" i="3" s="1"/>
  <c r="J253" i="3"/>
  <c r="H253" i="3"/>
  <c r="K253" i="3" s="1"/>
  <c r="I252" i="3"/>
  <c r="J252" i="3" s="1"/>
  <c r="I251" i="3"/>
  <c r="J251" i="3" s="1"/>
  <c r="I250" i="3"/>
  <c r="I249" i="3"/>
  <c r="I254" i="3" s="1"/>
  <c r="J254" i="3" s="1"/>
  <c r="J248" i="3"/>
  <c r="H248" i="3"/>
  <c r="J247" i="3"/>
  <c r="G247" i="3"/>
  <c r="H247" i="3" s="1"/>
  <c r="K247" i="3" s="1"/>
  <c r="J246" i="3"/>
  <c r="G246" i="3"/>
  <c r="G251" i="3" s="1"/>
  <c r="J245" i="3"/>
  <c r="G245" i="3"/>
  <c r="H245" i="3" s="1"/>
  <c r="K245" i="3" s="1"/>
  <c r="J244" i="3"/>
  <c r="G244" i="3"/>
  <c r="G249" i="3" s="1"/>
  <c r="M243" i="3"/>
  <c r="J243" i="3"/>
  <c r="H243" i="3"/>
  <c r="J238" i="3"/>
  <c r="H238" i="3"/>
  <c r="K238" i="3" s="1"/>
  <c r="J234" i="3"/>
  <c r="H234" i="3"/>
  <c r="J230" i="3"/>
  <c r="H230" i="3"/>
  <c r="K230" i="3" s="1"/>
  <c r="J226" i="3"/>
  <c r="H226" i="3"/>
  <c r="J222" i="3"/>
  <c r="H222" i="3"/>
  <c r="K222" i="3" s="1"/>
  <c r="J217" i="3"/>
  <c r="H217" i="3"/>
  <c r="I215" i="3"/>
  <c r="J215" i="3" s="1"/>
  <c r="I214" i="3"/>
  <c r="I219" i="3" s="1"/>
  <c r="I213" i="3"/>
  <c r="I218" i="3" s="1"/>
  <c r="J218" i="3" s="1"/>
  <c r="J212" i="3"/>
  <c r="H212" i="3"/>
  <c r="J210" i="3"/>
  <c r="J209" i="3"/>
  <c r="J208" i="3"/>
  <c r="H208" i="3"/>
  <c r="K208" i="3" s="1"/>
  <c r="J204" i="3"/>
  <c r="H204" i="3"/>
  <c r="K204" i="3" s="1"/>
  <c r="J199" i="3"/>
  <c r="H199" i="3"/>
  <c r="K199" i="3" s="1"/>
  <c r="I197" i="3"/>
  <c r="J197" i="3" s="1"/>
  <c r="J194" i="3"/>
  <c r="H194" i="3"/>
  <c r="K194" i="3" s="1"/>
  <c r="J192" i="3"/>
  <c r="G192" i="3"/>
  <c r="G215" i="3" s="1"/>
  <c r="J189" i="3"/>
  <c r="H189" i="3"/>
  <c r="I188" i="3"/>
  <c r="I193" i="3" s="1"/>
  <c r="I187" i="3"/>
  <c r="I191" i="3" s="1"/>
  <c r="I186" i="3"/>
  <c r="J186" i="3" s="1"/>
  <c r="J185" i="3"/>
  <c r="H185" i="3"/>
  <c r="K185" i="3" s="1"/>
  <c r="J184" i="3"/>
  <c r="G184" i="3"/>
  <c r="G188" i="3" s="1"/>
  <c r="G193" i="3" s="1"/>
  <c r="J183" i="3"/>
  <c r="G183" i="3"/>
  <c r="G187" i="3" s="1"/>
  <c r="J182" i="3"/>
  <c r="G182" i="3"/>
  <c r="H182" i="3" s="1"/>
  <c r="K181" i="3"/>
  <c r="G177" i="3"/>
  <c r="D177" i="3"/>
  <c r="J177" i="3" s="1"/>
  <c r="G176" i="3"/>
  <c r="D176" i="3"/>
  <c r="J176" i="3" s="1"/>
  <c r="G175" i="3"/>
  <c r="D175" i="3"/>
  <c r="J175" i="3" s="1"/>
  <c r="G174" i="3"/>
  <c r="D174" i="3"/>
  <c r="J174" i="3" s="1"/>
  <c r="G173" i="3"/>
  <c r="D173" i="3"/>
  <c r="J173" i="3" s="1"/>
  <c r="G172" i="3"/>
  <c r="D172" i="3"/>
  <c r="J172" i="3" s="1"/>
  <c r="D170" i="3"/>
  <c r="J170" i="3" s="1"/>
  <c r="J169" i="3"/>
  <c r="J167" i="3"/>
  <c r="J166" i="3"/>
  <c r="J165" i="3"/>
  <c r="J164" i="3"/>
  <c r="J163" i="3"/>
  <c r="D160" i="3"/>
  <c r="J160" i="3" s="1"/>
  <c r="J159" i="3"/>
  <c r="J157" i="3"/>
  <c r="J156" i="3"/>
  <c r="J155" i="3"/>
  <c r="J154" i="3"/>
  <c r="J153" i="3"/>
  <c r="D150" i="3"/>
  <c r="J150" i="3" s="1"/>
  <c r="J149" i="3"/>
  <c r="J147" i="3"/>
  <c r="J146" i="3"/>
  <c r="J145" i="3"/>
  <c r="J144" i="3"/>
  <c r="J143" i="3"/>
  <c r="J142" i="3"/>
  <c r="D140" i="3"/>
  <c r="J140" i="3" s="1"/>
  <c r="J139" i="3"/>
  <c r="J137" i="3"/>
  <c r="G137" i="3"/>
  <c r="H137" i="3" s="1"/>
  <c r="J136" i="3"/>
  <c r="G136" i="3"/>
  <c r="G146" i="3" s="1"/>
  <c r="J135" i="3"/>
  <c r="J134" i="3"/>
  <c r="G131" i="3"/>
  <c r="G140" i="3" s="1"/>
  <c r="G150" i="3" s="1"/>
  <c r="D131" i="3"/>
  <c r="J131" i="3" s="1"/>
  <c r="J130" i="3"/>
  <c r="G130" i="3"/>
  <c r="G139" i="3" s="1"/>
  <c r="J128" i="3"/>
  <c r="G128" i="3"/>
  <c r="H128" i="3" s="1"/>
  <c r="J127" i="3"/>
  <c r="G127" i="3"/>
  <c r="G135" i="3" s="1"/>
  <c r="J126" i="3"/>
  <c r="G126" i="3"/>
  <c r="G134" i="3" s="1"/>
  <c r="J125" i="3"/>
  <c r="J121" i="3"/>
  <c r="G121" i="3"/>
  <c r="H121" i="3" s="1"/>
  <c r="C121" i="3"/>
  <c r="J120" i="3"/>
  <c r="G120" i="3"/>
  <c r="H120" i="3" s="1"/>
  <c r="J119" i="3"/>
  <c r="G119" i="3"/>
  <c r="H119" i="3" s="1"/>
  <c r="H118" i="3"/>
  <c r="J117" i="3"/>
  <c r="G117" i="3"/>
  <c r="H117" i="3" s="1"/>
  <c r="J116" i="3"/>
  <c r="G116" i="3"/>
  <c r="H116" i="3" s="1"/>
  <c r="K116" i="3" s="1"/>
  <c r="J115" i="3"/>
  <c r="G115" i="3"/>
  <c r="H115" i="3" s="1"/>
  <c r="J114" i="3"/>
  <c r="G114" i="3"/>
  <c r="H114" i="3" s="1"/>
  <c r="K114" i="3" s="1"/>
  <c r="J113" i="3"/>
  <c r="G113" i="3"/>
  <c r="H113" i="3" s="1"/>
  <c r="J112" i="3"/>
  <c r="G112" i="3"/>
  <c r="H112" i="3" s="1"/>
  <c r="K112" i="3" s="1"/>
  <c r="J111" i="3"/>
  <c r="G111" i="3"/>
  <c r="H111" i="3" s="1"/>
  <c r="J110" i="3"/>
  <c r="G110" i="3"/>
  <c r="H110" i="3" s="1"/>
  <c r="J109" i="3"/>
  <c r="J108" i="3" s="1"/>
  <c r="G109" i="3"/>
  <c r="H109" i="3" s="1"/>
  <c r="J106" i="3"/>
  <c r="G106" i="3"/>
  <c r="H106" i="3" s="1"/>
  <c r="K106" i="3" s="1"/>
  <c r="J105" i="3"/>
  <c r="G105" i="3"/>
  <c r="H105" i="3" s="1"/>
  <c r="J104" i="3"/>
  <c r="G104" i="3"/>
  <c r="H104" i="3" s="1"/>
  <c r="K104" i="3" s="1"/>
  <c r="J103" i="3"/>
  <c r="G103" i="3"/>
  <c r="H103" i="3" s="1"/>
  <c r="J102" i="3"/>
  <c r="G102" i="3"/>
  <c r="H102" i="3" s="1"/>
  <c r="K102" i="3" s="1"/>
  <c r="J101" i="3"/>
  <c r="G101" i="3"/>
  <c r="H101" i="3" s="1"/>
  <c r="H100" i="3"/>
  <c r="J99" i="3"/>
  <c r="G99" i="3"/>
  <c r="H99" i="3" s="1"/>
  <c r="H98" i="3"/>
  <c r="J97" i="3"/>
  <c r="G97" i="3"/>
  <c r="H97" i="3" s="1"/>
  <c r="K97" i="3" s="1"/>
  <c r="J96" i="3"/>
  <c r="G96" i="3"/>
  <c r="H96" i="3" s="1"/>
  <c r="J95" i="3"/>
  <c r="G95" i="3"/>
  <c r="H95" i="3" s="1"/>
  <c r="K95" i="3" s="1"/>
  <c r="J94" i="3"/>
  <c r="J93" i="3"/>
  <c r="J92" i="3"/>
  <c r="J91" i="3"/>
  <c r="J90" i="3"/>
  <c r="G90" i="3"/>
  <c r="H90" i="3" s="1"/>
  <c r="J89" i="3"/>
  <c r="G89" i="3"/>
  <c r="H89" i="3" s="1"/>
  <c r="K89" i="3" s="1"/>
  <c r="J88" i="3"/>
  <c r="G88" i="3"/>
  <c r="H88" i="3" s="1"/>
  <c r="J87" i="3"/>
  <c r="G87" i="3"/>
  <c r="H87" i="3" s="1"/>
  <c r="K87" i="3" s="1"/>
  <c r="J86" i="3"/>
  <c r="J85" i="3"/>
  <c r="J84" i="3"/>
  <c r="J82" i="3"/>
  <c r="G82" i="3"/>
  <c r="H82" i="3" s="1"/>
  <c r="J81" i="3"/>
  <c r="G81" i="3"/>
  <c r="H81" i="3" s="1"/>
  <c r="H80" i="3"/>
  <c r="K80" i="3" s="1"/>
  <c r="J79" i="3"/>
  <c r="G79" i="3"/>
  <c r="H79" i="3" s="1"/>
  <c r="H78" i="3"/>
  <c r="J77" i="3"/>
  <c r="G77" i="3"/>
  <c r="H77" i="3" s="1"/>
  <c r="J76" i="3"/>
  <c r="G76" i="3"/>
  <c r="H76" i="3" s="1"/>
  <c r="J75" i="3"/>
  <c r="G75" i="3"/>
  <c r="H75" i="3" s="1"/>
  <c r="J74" i="3"/>
  <c r="G74" i="3"/>
  <c r="H74" i="3" s="1"/>
  <c r="J73" i="3"/>
  <c r="G73" i="3"/>
  <c r="H73" i="3" s="1"/>
  <c r="J72" i="3"/>
  <c r="G72" i="3"/>
  <c r="H72" i="3" s="1"/>
  <c r="J71" i="3"/>
  <c r="G71" i="3"/>
  <c r="H71" i="3" s="1"/>
  <c r="J70" i="3"/>
  <c r="G70" i="3"/>
  <c r="H70" i="3" s="1"/>
  <c r="J69" i="3"/>
  <c r="G69" i="3"/>
  <c r="H69" i="3" s="1"/>
  <c r="J68" i="3"/>
  <c r="G68" i="3"/>
  <c r="H68" i="3" s="1"/>
  <c r="J67" i="3"/>
  <c r="G67" i="3"/>
  <c r="G86" i="3" s="1"/>
  <c r="H86" i="3" s="1"/>
  <c r="K86" i="3" s="1"/>
  <c r="J66" i="3"/>
  <c r="G66" i="3"/>
  <c r="H66" i="3" s="1"/>
  <c r="J65" i="3"/>
  <c r="G65" i="3"/>
  <c r="G84" i="3" s="1"/>
  <c r="J64" i="3"/>
  <c r="G64" i="3"/>
  <c r="G92" i="3" s="1"/>
  <c r="H92" i="3" s="1"/>
  <c r="K92" i="3" s="1"/>
  <c r="J63" i="3"/>
  <c r="G63" i="3"/>
  <c r="H63" i="3" s="1"/>
  <c r="J62" i="3"/>
  <c r="G62" i="3"/>
  <c r="H62" i="3" s="1"/>
  <c r="J59" i="3"/>
  <c r="G59" i="3"/>
  <c r="H59" i="3" s="1"/>
  <c r="H58" i="3"/>
  <c r="J57" i="3"/>
  <c r="G57" i="3"/>
  <c r="H57" i="3" s="1"/>
  <c r="K57" i="3" s="1"/>
  <c r="H56" i="3"/>
  <c r="J55" i="3"/>
  <c r="G55" i="3"/>
  <c r="H55" i="3" s="1"/>
  <c r="H54" i="3"/>
  <c r="J53" i="3"/>
  <c r="G53" i="3"/>
  <c r="H53" i="3" s="1"/>
  <c r="J52" i="3"/>
  <c r="G52" i="3"/>
  <c r="H52" i="3" s="1"/>
  <c r="K52" i="3" s="1"/>
  <c r="J51" i="3"/>
  <c r="G51" i="3"/>
  <c r="H51" i="3" s="1"/>
  <c r="J50" i="3"/>
  <c r="G50" i="3"/>
  <c r="H50" i="3" s="1"/>
  <c r="K50" i="3" s="1"/>
  <c r="J49" i="3"/>
  <c r="G49" i="3"/>
  <c r="H49" i="3" s="1"/>
  <c r="J48" i="3"/>
  <c r="G48" i="3"/>
  <c r="H48" i="3" s="1"/>
  <c r="K48" i="3" s="1"/>
  <c r="J47" i="3"/>
  <c r="G47" i="3"/>
  <c r="H47" i="3" s="1"/>
  <c r="J46" i="3"/>
  <c r="H46" i="3"/>
  <c r="J45" i="3"/>
  <c r="G45" i="3"/>
  <c r="H45" i="3" s="1"/>
  <c r="J44" i="3"/>
  <c r="G44" i="3"/>
  <c r="H44" i="3" s="1"/>
  <c r="K44" i="3" s="1"/>
  <c r="J43" i="3"/>
  <c r="H43" i="3"/>
  <c r="J42" i="3"/>
  <c r="G42" i="3"/>
  <c r="H42" i="3" s="1"/>
  <c r="J41" i="3"/>
  <c r="H41" i="3"/>
  <c r="J40" i="3"/>
  <c r="G40" i="3"/>
  <c r="H40" i="3" s="1"/>
  <c r="J39" i="3"/>
  <c r="G39" i="3"/>
  <c r="H39" i="3" s="1"/>
  <c r="J38" i="3"/>
  <c r="H38" i="3"/>
  <c r="J37" i="3"/>
  <c r="J36" i="3"/>
  <c r="J35" i="3"/>
  <c r="G35" i="3"/>
  <c r="H35" i="3" s="1"/>
  <c r="J34" i="3"/>
  <c r="G34" i="3"/>
  <c r="H34" i="3" s="1"/>
  <c r="J33" i="3"/>
  <c r="G33" i="3"/>
  <c r="H33" i="3" s="1"/>
  <c r="J32" i="3"/>
  <c r="G32" i="3"/>
  <c r="H32" i="3" s="1"/>
  <c r="J31" i="3"/>
  <c r="J30" i="3"/>
  <c r="G30" i="3"/>
  <c r="H30" i="3" s="1"/>
  <c r="K30" i="3" s="1"/>
  <c r="J29" i="3"/>
  <c r="J28" i="3"/>
  <c r="J27" i="3"/>
  <c r="H26" i="3"/>
  <c r="K26" i="3" s="1"/>
  <c r="J24" i="3"/>
  <c r="G24" i="3"/>
  <c r="H24" i="3" s="1"/>
  <c r="J23" i="3"/>
  <c r="G23" i="3"/>
  <c r="H23" i="3" s="1"/>
  <c r="J22" i="3"/>
  <c r="G22" i="3"/>
  <c r="H22" i="3" s="1"/>
  <c r="J21" i="3"/>
  <c r="G21" i="3"/>
  <c r="H21" i="3" s="1"/>
  <c r="J20" i="3"/>
  <c r="G20" i="3"/>
  <c r="H20" i="3" s="1"/>
  <c r="J19" i="3"/>
  <c r="G19" i="3"/>
  <c r="G36" i="3" s="1"/>
  <c r="H36" i="3" s="1"/>
  <c r="D19" i="3"/>
  <c r="J18" i="3"/>
  <c r="G18" i="3"/>
  <c r="H18" i="3" s="1"/>
  <c r="K18" i="3" s="1"/>
  <c r="J17" i="3"/>
  <c r="J16" i="3"/>
  <c r="G16" i="3"/>
  <c r="G17" i="3" s="1"/>
  <c r="H17" i="3" s="1"/>
  <c r="K17" i="3" s="1"/>
  <c r="J15" i="3"/>
  <c r="G15" i="3"/>
  <c r="H15" i="3" s="1"/>
  <c r="J14" i="3"/>
  <c r="G14" i="3"/>
  <c r="G31" i="3" s="1"/>
  <c r="H31" i="3" s="1"/>
  <c r="J13" i="3"/>
  <c r="G13" i="3"/>
  <c r="H13" i="3" s="1"/>
  <c r="J12" i="3"/>
  <c r="G12" i="3"/>
  <c r="H12" i="3" s="1"/>
  <c r="J11" i="3"/>
  <c r="G11" i="3"/>
  <c r="G28" i="3" s="1"/>
  <c r="H28" i="3" s="1"/>
  <c r="J10" i="3"/>
  <c r="G10" i="3"/>
  <c r="G27" i="3" s="1"/>
  <c r="H27" i="3" s="1"/>
  <c r="K9" i="3"/>
  <c r="K226" i="3" l="1"/>
  <c r="J250" i="3"/>
  <c r="I255" i="3"/>
  <c r="J255" i="3" s="1"/>
  <c r="H332" i="3"/>
  <c r="J133" i="3"/>
  <c r="J132" i="3" s="1"/>
  <c r="H175" i="3"/>
  <c r="J249" i="3"/>
  <c r="I256" i="3"/>
  <c r="J256" i="3" s="1"/>
  <c r="J303" i="3"/>
  <c r="J8" i="3"/>
  <c r="J7" i="3" s="1"/>
  <c r="J158" i="3"/>
  <c r="J317" i="3"/>
  <c r="K328" i="3"/>
  <c r="K43" i="3"/>
  <c r="K45" i="3"/>
  <c r="K47" i="3"/>
  <c r="K49" i="3"/>
  <c r="K51" i="3"/>
  <c r="K53" i="3"/>
  <c r="K79" i="3"/>
  <c r="K90" i="3"/>
  <c r="K96" i="3"/>
  <c r="K101" i="3"/>
  <c r="K103" i="3"/>
  <c r="K105" i="3"/>
  <c r="K109" i="3"/>
  <c r="K111" i="3"/>
  <c r="K113" i="3"/>
  <c r="K115" i="3"/>
  <c r="K117" i="3"/>
  <c r="K121" i="3"/>
  <c r="J148" i="3"/>
  <c r="J141" i="3" s="1"/>
  <c r="I202" i="3"/>
  <c r="I207" i="3" s="1"/>
  <c r="J207" i="3" s="1"/>
  <c r="K217" i="3"/>
  <c r="K234" i="3"/>
  <c r="K243" i="3"/>
  <c r="K320" i="3"/>
  <c r="K348" i="3"/>
  <c r="I196" i="3"/>
  <c r="J191" i="3"/>
  <c r="J61" i="3"/>
  <c r="J171" i="3"/>
  <c r="K28" i="3"/>
  <c r="K13" i="3"/>
  <c r="K15" i="3"/>
  <c r="K21" i="3"/>
  <c r="K23" i="3"/>
  <c r="K32" i="3"/>
  <c r="K34" i="3"/>
  <c r="K41" i="3"/>
  <c r="K46" i="3"/>
  <c r="K55" i="3"/>
  <c r="K66" i="3"/>
  <c r="K68" i="3"/>
  <c r="K70" i="3"/>
  <c r="K72" i="3"/>
  <c r="K74" i="3"/>
  <c r="K76" i="3"/>
  <c r="K81" i="3"/>
  <c r="J83" i="3"/>
  <c r="K119" i="3"/>
  <c r="J138" i="3"/>
  <c r="H174" i="3"/>
  <c r="J187" i="3"/>
  <c r="I190" i="3"/>
  <c r="K212" i="3"/>
  <c r="I257" i="3"/>
  <c r="J257" i="3" s="1"/>
  <c r="J263" i="3"/>
  <c r="K266" i="3"/>
  <c r="D324" i="3"/>
  <c r="J324" i="3" s="1"/>
  <c r="J322" i="3" s="1"/>
  <c r="K330" i="3"/>
  <c r="K333" i="3"/>
  <c r="K335" i="3"/>
  <c r="K337" i="3"/>
  <c r="J349" i="3"/>
  <c r="J118" i="3"/>
  <c r="J107" i="3" s="1"/>
  <c r="J152" i="3"/>
  <c r="J162" i="3"/>
  <c r="K12" i="3"/>
  <c r="K31" i="3"/>
  <c r="K20" i="3"/>
  <c r="K22" i="3"/>
  <c r="K24" i="3"/>
  <c r="J25" i="3"/>
  <c r="K33" i="3"/>
  <c r="K35" i="3"/>
  <c r="K38" i="3"/>
  <c r="K40" i="3"/>
  <c r="K42" i="3"/>
  <c r="K59" i="3"/>
  <c r="K63" i="3"/>
  <c r="K69" i="3"/>
  <c r="K71" i="3"/>
  <c r="K73" i="3"/>
  <c r="K75" i="3"/>
  <c r="K77" i="3"/>
  <c r="K82" i="3"/>
  <c r="K99" i="3"/>
  <c r="K120" i="3"/>
  <c r="K189" i="3"/>
  <c r="I220" i="3"/>
  <c r="J220" i="3" s="1"/>
  <c r="K248" i="3"/>
  <c r="K329" i="3"/>
  <c r="K331" i="3"/>
  <c r="K336" i="3"/>
  <c r="K338" i="3"/>
  <c r="H19" i="3"/>
  <c r="K19" i="3" s="1"/>
  <c r="H183" i="3"/>
  <c r="K183" i="3" s="1"/>
  <c r="H134" i="3"/>
  <c r="G143" i="3"/>
  <c r="H143" i="3" s="1"/>
  <c r="H126" i="3"/>
  <c r="G250" i="3"/>
  <c r="G255" i="3" s="1"/>
  <c r="H255" i="3" s="1"/>
  <c r="K255" i="3" s="1"/>
  <c r="G186" i="3"/>
  <c r="G190" i="3" s="1"/>
  <c r="H14" i="3"/>
  <c r="K14" i="3" s="1"/>
  <c r="H130" i="3"/>
  <c r="H355" i="3"/>
  <c r="K355" i="3" s="1"/>
  <c r="H351" i="3"/>
  <c r="K351" i="3" s="1"/>
  <c r="K39" i="3"/>
  <c r="H184" i="3"/>
  <c r="K184" i="3" s="1"/>
  <c r="H10" i="3"/>
  <c r="K10" i="3" s="1"/>
  <c r="K88" i="3"/>
  <c r="G145" i="3"/>
  <c r="H145" i="3" s="1"/>
  <c r="H64" i="3"/>
  <c r="K64" i="3" s="1"/>
  <c r="G85" i="3"/>
  <c r="H85" i="3" s="1"/>
  <c r="K85" i="3" s="1"/>
  <c r="G91" i="3"/>
  <c r="H91" i="3" s="1"/>
  <c r="G252" i="3"/>
  <c r="H65" i="3"/>
  <c r="K65" i="3" s="1"/>
  <c r="G318" i="3"/>
  <c r="H318" i="3" s="1"/>
  <c r="K318" i="3" s="1"/>
  <c r="G29" i="3"/>
  <c r="H29" i="3" s="1"/>
  <c r="K29" i="3" s="1"/>
  <c r="H327" i="3"/>
  <c r="K327" i="3" s="1"/>
  <c r="H146" i="3"/>
  <c r="G156" i="3"/>
  <c r="G93" i="3"/>
  <c r="H84" i="3"/>
  <c r="K108" i="3"/>
  <c r="J168" i="3"/>
  <c r="J161" i="3" s="1"/>
  <c r="I211" i="3"/>
  <c r="K262" i="3"/>
  <c r="H261" i="3"/>
  <c r="K261" i="3" s="1"/>
  <c r="J193" i="3"/>
  <c r="I216" i="3"/>
  <c r="I198" i="3"/>
  <c r="H263" i="3"/>
  <c r="K264" i="3"/>
  <c r="K350" i="3"/>
  <c r="H107" i="3"/>
  <c r="K110" i="3"/>
  <c r="H135" i="3"/>
  <c r="G144" i="3"/>
  <c r="G353" i="3"/>
  <c r="H352" i="3"/>
  <c r="K352" i="3" s="1"/>
  <c r="K182" i="3"/>
  <c r="G216" i="3"/>
  <c r="G198" i="3"/>
  <c r="H193" i="3"/>
  <c r="G256" i="3"/>
  <c r="H256" i="3" s="1"/>
  <c r="H251" i="3"/>
  <c r="K251" i="3" s="1"/>
  <c r="G191" i="3"/>
  <c r="H187" i="3"/>
  <c r="K27" i="3"/>
  <c r="K62" i="3"/>
  <c r="H215" i="3"/>
  <c r="K215" i="3" s="1"/>
  <c r="G229" i="3"/>
  <c r="G220" i="3"/>
  <c r="H220" i="3" s="1"/>
  <c r="J129" i="3"/>
  <c r="J124" i="3" s="1"/>
  <c r="J219" i="3"/>
  <c r="I233" i="3"/>
  <c r="J233" i="3" s="1"/>
  <c r="H139" i="3"/>
  <c r="G149" i="3"/>
  <c r="J271" i="3"/>
  <c r="I272" i="3"/>
  <c r="G271" i="3"/>
  <c r="H270" i="3"/>
  <c r="H150" i="3"/>
  <c r="G160" i="3"/>
  <c r="G170" i="3" s="1"/>
  <c r="H170" i="3" s="1"/>
  <c r="G304" i="3"/>
  <c r="H303" i="3"/>
  <c r="J332" i="3"/>
  <c r="H249" i="3"/>
  <c r="K249" i="3" s="1"/>
  <c r="G254" i="3"/>
  <c r="H254" i="3" s="1"/>
  <c r="K254" i="3" s="1"/>
  <c r="J304" i="3"/>
  <c r="I305" i="3"/>
  <c r="G147" i="3"/>
  <c r="H188" i="3"/>
  <c r="J213" i="3"/>
  <c r="H269" i="3"/>
  <c r="K334" i="3"/>
  <c r="K345" i="3"/>
  <c r="H67" i="3"/>
  <c r="K67" i="3" s="1"/>
  <c r="J188" i="3"/>
  <c r="H192" i="3"/>
  <c r="K192" i="3" s="1"/>
  <c r="H246" i="3"/>
  <c r="K246" i="3" s="1"/>
  <c r="H302" i="3"/>
  <c r="K339" i="3"/>
  <c r="H11" i="3"/>
  <c r="K11" i="3" s="1"/>
  <c r="H131" i="3"/>
  <c r="H319" i="3"/>
  <c r="K319" i="3" s="1"/>
  <c r="K323" i="3"/>
  <c r="J214" i="3"/>
  <c r="H341" i="3"/>
  <c r="H136" i="3"/>
  <c r="H172" i="3"/>
  <c r="H176" i="3"/>
  <c r="J270" i="3"/>
  <c r="H324" i="3"/>
  <c r="K324" i="3" s="1"/>
  <c r="H16" i="3"/>
  <c r="K16" i="3" s="1"/>
  <c r="G37" i="3"/>
  <c r="H37" i="3" s="1"/>
  <c r="H127" i="3"/>
  <c r="G197" i="3"/>
  <c r="H258" i="3"/>
  <c r="K258" i="3" s="1"/>
  <c r="I229" i="3"/>
  <c r="J229" i="3" s="1"/>
  <c r="H173" i="3"/>
  <c r="H177" i="3"/>
  <c r="H244" i="3"/>
  <c r="H140" i="3"/>
  <c r="H325" i="3"/>
  <c r="K325" i="3" s="1"/>
  <c r="J60" i="3" l="1"/>
  <c r="J242" i="3"/>
  <c r="J151" i="3"/>
  <c r="K256" i="3"/>
  <c r="K187" i="3"/>
  <c r="K220" i="3"/>
  <c r="I201" i="3"/>
  <c r="J196" i="3"/>
  <c r="G213" i="3"/>
  <c r="G195" i="3"/>
  <c r="H190" i="3"/>
  <c r="J321" i="3"/>
  <c r="K332" i="3"/>
  <c r="H129" i="3"/>
  <c r="H125" i="3"/>
  <c r="G153" i="3"/>
  <c r="K303" i="3"/>
  <c r="K118" i="3"/>
  <c r="J202" i="3"/>
  <c r="J190" i="3"/>
  <c r="K190" i="3" s="1"/>
  <c r="I195" i="3"/>
  <c r="K263" i="3"/>
  <c r="K270" i="3"/>
  <c r="H133" i="3"/>
  <c r="H186" i="3"/>
  <c r="K186" i="3" s="1"/>
  <c r="G155" i="3"/>
  <c r="H155" i="3" s="1"/>
  <c r="H160" i="3"/>
  <c r="H250" i="3"/>
  <c r="K250" i="3" s="1"/>
  <c r="H317" i="3"/>
  <c r="H252" i="3"/>
  <c r="K252" i="3" s="1"/>
  <c r="G257" i="3"/>
  <c r="H257" i="3" s="1"/>
  <c r="K257" i="3" s="1"/>
  <c r="H171" i="3"/>
  <c r="H25" i="3"/>
  <c r="K25" i="3" s="1"/>
  <c r="I203" i="3"/>
  <c r="J203" i="3" s="1"/>
  <c r="J198" i="3"/>
  <c r="H322" i="3"/>
  <c r="H198" i="3"/>
  <c r="G203" i="3"/>
  <c r="H203" i="3" s="1"/>
  <c r="K203" i="3" s="1"/>
  <c r="I221" i="3"/>
  <c r="J221" i="3" s="1"/>
  <c r="J216" i="3"/>
  <c r="K244" i="3"/>
  <c r="G200" i="3"/>
  <c r="H195" i="3"/>
  <c r="G233" i="3"/>
  <c r="H229" i="3"/>
  <c r="K229" i="3" s="1"/>
  <c r="J201" i="3"/>
  <c r="I206" i="3"/>
  <c r="K269" i="3"/>
  <c r="G159" i="3"/>
  <c r="H149" i="3"/>
  <c r="H148" i="3" s="1"/>
  <c r="H61" i="3"/>
  <c r="K341" i="3"/>
  <c r="H340" i="3"/>
  <c r="K340" i="3" s="1"/>
  <c r="G227" i="3"/>
  <c r="G218" i="3"/>
  <c r="H218" i="3" s="1"/>
  <c r="K218" i="3" s="1"/>
  <c r="H213" i="3"/>
  <c r="K213" i="3" s="1"/>
  <c r="H304" i="3"/>
  <c r="K304" i="3" s="1"/>
  <c r="G305" i="3"/>
  <c r="H138" i="3"/>
  <c r="G354" i="3"/>
  <c r="H354" i="3" s="1"/>
  <c r="K354" i="3" s="1"/>
  <c r="H353" i="3"/>
  <c r="K353" i="3" s="1"/>
  <c r="J211" i="3"/>
  <c r="I225" i="3"/>
  <c r="J225" i="3" s="1"/>
  <c r="H197" i="3"/>
  <c r="K197" i="3" s="1"/>
  <c r="G202" i="3"/>
  <c r="H8" i="3"/>
  <c r="H144" i="3"/>
  <c r="G154" i="3"/>
  <c r="H124" i="3"/>
  <c r="G163" i="3"/>
  <c r="H163" i="3" s="1"/>
  <c r="H153" i="3"/>
  <c r="G272" i="3"/>
  <c r="H271" i="3"/>
  <c r="K271" i="3" s="1"/>
  <c r="K107" i="3"/>
  <c r="K188" i="3"/>
  <c r="H147" i="3"/>
  <c r="G157" i="3"/>
  <c r="K84" i="3"/>
  <c r="H216" i="3"/>
  <c r="G221" i="3"/>
  <c r="H221" i="3" s="1"/>
  <c r="H191" i="3"/>
  <c r="K191" i="3" s="1"/>
  <c r="G214" i="3"/>
  <c r="G196" i="3"/>
  <c r="K302" i="3"/>
  <c r="I306" i="3"/>
  <c r="J305" i="3"/>
  <c r="J123" i="3"/>
  <c r="J122" i="3" s="1"/>
  <c r="J6" i="3" s="1"/>
  <c r="G94" i="3"/>
  <c r="H94" i="3" s="1"/>
  <c r="K94" i="3" s="1"/>
  <c r="H93" i="3"/>
  <c r="K93" i="3" s="1"/>
  <c r="I273" i="3"/>
  <c r="J272" i="3"/>
  <c r="H156" i="3"/>
  <c r="G166" i="3"/>
  <c r="H166" i="3" s="1"/>
  <c r="K193" i="3"/>
  <c r="K221" i="3" l="1"/>
  <c r="K317" i="3"/>
  <c r="H347" i="3"/>
  <c r="K347" i="3" s="1"/>
  <c r="H132" i="3"/>
  <c r="H142" i="3"/>
  <c r="H141" i="3" s="1"/>
  <c r="H83" i="3"/>
  <c r="G165" i="3"/>
  <c r="H165" i="3" s="1"/>
  <c r="I200" i="3"/>
  <c r="J195" i="3"/>
  <c r="K195" i="3" s="1"/>
  <c r="H242" i="3"/>
  <c r="K242" i="3" s="1"/>
  <c r="H227" i="3"/>
  <c r="G231" i="3"/>
  <c r="G237" i="3"/>
  <c r="H233" i="3"/>
  <c r="K233" i="3" s="1"/>
  <c r="G201" i="3"/>
  <c r="H196" i="3"/>
  <c r="K196" i="3" s="1"/>
  <c r="G207" i="3"/>
  <c r="H202" i="3"/>
  <c r="K202" i="3" s="1"/>
  <c r="G169" i="3"/>
  <c r="H169" i="3" s="1"/>
  <c r="H168" i="3" s="1"/>
  <c r="H159" i="3"/>
  <c r="H158" i="3" s="1"/>
  <c r="K198" i="3"/>
  <c r="I274" i="3"/>
  <c r="J273" i="3"/>
  <c r="H321" i="3"/>
  <c r="K321" i="3" s="1"/>
  <c r="K322" i="3"/>
  <c r="I307" i="3"/>
  <c r="J306" i="3"/>
  <c r="G273" i="3"/>
  <c r="H272" i="3"/>
  <c r="K272" i="3" s="1"/>
  <c r="G164" i="3"/>
  <c r="H164" i="3" s="1"/>
  <c r="H154" i="3"/>
  <c r="K216" i="3"/>
  <c r="K61" i="3"/>
  <c r="H157" i="3"/>
  <c r="G167" i="3"/>
  <c r="H167" i="3" s="1"/>
  <c r="H349" i="3"/>
  <c r="J206" i="3"/>
  <c r="I224" i="3"/>
  <c r="G205" i="3"/>
  <c r="H200" i="3"/>
  <c r="G219" i="3"/>
  <c r="H219" i="3" s="1"/>
  <c r="K219" i="3" s="1"/>
  <c r="H214" i="3"/>
  <c r="K214" i="3" s="1"/>
  <c r="G228" i="3"/>
  <c r="K8" i="3"/>
  <c r="H7" i="3"/>
  <c r="G306" i="3"/>
  <c r="H305" i="3"/>
  <c r="K305" i="3" s="1"/>
  <c r="K83" i="3" l="1"/>
  <c r="H60" i="3"/>
  <c r="K60" i="3" s="1"/>
  <c r="I205" i="3"/>
  <c r="J200" i="3"/>
  <c r="K200" i="3" s="1"/>
  <c r="H152" i="3"/>
  <c r="H151" i="3" s="1"/>
  <c r="H162" i="3"/>
  <c r="H161" i="3" s="1"/>
  <c r="K7" i="3"/>
  <c r="H6" i="3"/>
  <c r="K6" i="3" s="1"/>
  <c r="G274" i="3"/>
  <c r="H273" i="3"/>
  <c r="J307" i="3"/>
  <c r="I308" i="3"/>
  <c r="G241" i="3"/>
  <c r="H241" i="3" s="1"/>
  <c r="H237" i="3"/>
  <c r="H207" i="3"/>
  <c r="K207" i="3" s="1"/>
  <c r="G211" i="3"/>
  <c r="G232" i="3"/>
  <c r="H228" i="3"/>
  <c r="H201" i="3"/>
  <c r="K201" i="3" s="1"/>
  <c r="G206" i="3"/>
  <c r="G235" i="3"/>
  <c r="H231" i="3"/>
  <c r="G209" i="3"/>
  <c r="H205" i="3"/>
  <c r="I228" i="3"/>
  <c r="J224" i="3"/>
  <c r="G307" i="3"/>
  <c r="H306" i="3"/>
  <c r="K306" i="3" s="1"/>
  <c r="K349" i="3"/>
  <c r="J274" i="3"/>
  <c r="I275" i="3"/>
  <c r="I223" i="3" l="1"/>
  <c r="J205" i="3"/>
  <c r="K205" i="3" s="1"/>
  <c r="H123" i="3"/>
  <c r="H122" i="3" s="1"/>
  <c r="H211" i="3"/>
  <c r="K211" i="3" s="1"/>
  <c r="G225" i="3"/>
  <c r="H225" i="3" s="1"/>
  <c r="K225" i="3" s="1"/>
  <c r="I232" i="3"/>
  <c r="J228" i="3"/>
  <c r="K228" i="3" s="1"/>
  <c r="G223" i="3"/>
  <c r="H223" i="3" s="1"/>
  <c r="H209" i="3"/>
  <c r="K209" i="3" s="1"/>
  <c r="G236" i="3"/>
  <c r="H232" i="3"/>
  <c r="H307" i="3"/>
  <c r="K307" i="3" s="1"/>
  <c r="G308" i="3"/>
  <c r="K273" i="3"/>
  <c r="G275" i="3"/>
  <c r="H274" i="3"/>
  <c r="K274" i="3" s="1"/>
  <c r="G239" i="3"/>
  <c r="H239" i="3" s="1"/>
  <c r="H235" i="3"/>
  <c r="G210" i="3"/>
  <c r="H206" i="3"/>
  <c r="K206" i="3" s="1"/>
  <c r="I309" i="3"/>
  <c r="J308" i="3"/>
  <c r="J275" i="3"/>
  <c r="I276" i="3"/>
  <c r="J223" i="3" l="1"/>
  <c r="K223" i="3" s="1"/>
  <c r="I237" i="3"/>
  <c r="J237" i="3" s="1"/>
  <c r="K237" i="3" s="1"/>
  <c r="I227" i="3"/>
  <c r="H308" i="3"/>
  <c r="G309" i="3"/>
  <c r="I277" i="3"/>
  <c r="J276" i="3"/>
  <c r="G240" i="3"/>
  <c r="H240" i="3" s="1"/>
  <c r="H236" i="3"/>
  <c r="H210" i="3"/>
  <c r="K210" i="3" s="1"/>
  <c r="G224" i="3"/>
  <c r="H224" i="3" s="1"/>
  <c r="K224" i="3" s="1"/>
  <c r="I236" i="3"/>
  <c r="J232" i="3"/>
  <c r="K232" i="3" s="1"/>
  <c r="I310" i="3"/>
  <c r="J309" i="3"/>
  <c r="H275" i="3"/>
  <c r="G276" i="3"/>
  <c r="I241" i="3" l="1"/>
  <c r="J241" i="3" s="1"/>
  <c r="K241" i="3" s="1"/>
  <c r="I231" i="3"/>
  <c r="J227" i="3"/>
  <c r="J310" i="3"/>
  <c r="I311" i="3"/>
  <c r="I240" i="3"/>
  <c r="J240" i="3" s="1"/>
  <c r="J236" i="3"/>
  <c r="K236" i="3" s="1"/>
  <c r="K240" i="3"/>
  <c r="I278" i="3"/>
  <c r="J277" i="3"/>
  <c r="G310" i="3"/>
  <c r="H309" i="3"/>
  <c r="K309" i="3" s="1"/>
  <c r="G277" i="3"/>
  <c r="H276" i="3"/>
  <c r="K276" i="3" s="1"/>
  <c r="K275" i="3"/>
  <c r="K308" i="3"/>
  <c r="K227" i="3" l="1"/>
  <c r="J180" i="3"/>
  <c r="J179" i="3" s="1"/>
  <c r="J231" i="3"/>
  <c r="K231" i="3" s="1"/>
  <c r="I235" i="3"/>
  <c r="G278" i="3"/>
  <c r="H277" i="3"/>
  <c r="K277" i="3" s="1"/>
  <c r="I279" i="3"/>
  <c r="J278" i="3"/>
  <c r="I312" i="3"/>
  <c r="J311" i="3"/>
  <c r="G311" i="3"/>
  <c r="H310" i="3"/>
  <c r="K310" i="3" s="1"/>
  <c r="J235" i="3" l="1"/>
  <c r="K235" i="3" s="1"/>
  <c r="I239" i="3"/>
  <c r="J239" i="3" s="1"/>
  <c r="K239" i="3" s="1"/>
  <c r="I313" i="3"/>
  <c r="J312" i="3"/>
  <c r="G312" i="3"/>
  <c r="H311" i="3"/>
  <c r="K311" i="3" s="1"/>
  <c r="I280" i="3"/>
  <c r="J279" i="3"/>
  <c r="H278" i="3"/>
  <c r="K278" i="3" s="1"/>
  <c r="G279" i="3"/>
  <c r="H180" i="3" l="1"/>
  <c r="G280" i="3"/>
  <c r="H279" i="3"/>
  <c r="K279" i="3" s="1"/>
  <c r="I281" i="3"/>
  <c r="J280" i="3"/>
  <c r="G313" i="3"/>
  <c r="H312" i="3"/>
  <c r="K312" i="3" s="1"/>
  <c r="J313" i="3"/>
  <c r="I314" i="3"/>
  <c r="K180" i="3" l="1"/>
  <c r="H179" i="3"/>
  <c r="K179" i="3" s="1"/>
  <c r="G314" i="3"/>
  <c r="H313" i="3"/>
  <c r="K313" i="3" s="1"/>
  <c r="J314" i="3"/>
  <c r="I315" i="3"/>
  <c r="J281" i="3"/>
  <c r="I282" i="3"/>
  <c r="G281" i="3"/>
  <c r="H280" i="3"/>
  <c r="K280" i="3" s="1"/>
  <c r="H281" i="3" l="1"/>
  <c r="K281" i="3" s="1"/>
  <c r="G282" i="3"/>
  <c r="I283" i="3"/>
  <c r="J282" i="3"/>
  <c r="I316" i="3"/>
  <c r="J316" i="3" s="1"/>
  <c r="J315" i="3"/>
  <c r="H314" i="3"/>
  <c r="K314" i="3" s="1"/>
  <c r="G315" i="3"/>
  <c r="J301" i="3" l="1"/>
  <c r="G283" i="3"/>
  <c r="H282" i="3"/>
  <c r="K282" i="3" s="1"/>
  <c r="G316" i="3"/>
  <c r="H316" i="3" s="1"/>
  <c r="H315" i="3"/>
  <c r="K315" i="3" s="1"/>
  <c r="I284" i="3"/>
  <c r="J283" i="3"/>
  <c r="J284" i="3" l="1"/>
  <c r="I285" i="3"/>
  <c r="K316" i="3"/>
  <c r="H301" i="3"/>
  <c r="K301" i="3" s="1"/>
  <c r="G284" i="3"/>
  <c r="H283" i="3"/>
  <c r="K283" i="3" s="1"/>
  <c r="H284" i="3" l="1"/>
  <c r="K284" i="3" s="1"/>
  <c r="G285" i="3"/>
  <c r="I286" i="3"/>
  <c r="J285" i="3"/>
  <c r="I287" i="3" l="1"/>
  <c r="J286" i="3"/>
  <c r="H285" i="3"/>
  <c r="K285" i="3" s="1"/>
  <c r="G286" i="3"/>
  <c r="G287" i="3" l="1"/>
  <c r="H286" i="3"/>
  <c r="K286" i="3" s="1"/>
  <c r="J287" i="3"/>
  <c r="I288" i="3"/>
  <c r="I289" i="3" l="1"/>
  <c r="J288" i="3"/>
  <c r="G288" i="3"/>
  <c r="H287" i="3"/>
  <c r="K287" i="3" s="1"/>
  <c r="G289" i="3" l="1"/>
  <c r="H288" i="3"/>
  <c r="K288" i="3" s="1"/>
  <c r="I290" i="3"/>
  <c r="J289" i="3"/>
  <c r="J290" i="3" l="1"/>
  <c r="I291" i="3"/>
  <c r="G290" i="3"/>
  <c r="H289" i="3"/>
  <c r="K289" i="3" s="1"/>
  <c r="G291" i="3" l="1"/>
  <c r="H290" i="3"/>
  <c r="K290" i="3" s="1"/>
  <c r="J291" i="3"/>
  <c r="I292" i="3"/>
  <c r="I293" i="3" l="1"/>
  <c r="J292" i="3"/>
  <c r="H291" i="3"/>
  <c r="K291" i="3" s="1"/>
  <c r="G292" i="3"/>
  <c r="G293" i="3" l="1"/>
  <c r="H292" i="3"/>
  <c r="K292" i="3" s="1"/>
  <c r="I294" i="3"/>
  <c r="J293" i="3"/>
  <c r="I295" i="3" l="1"/>
  <c r="J294" i="3"/>
  <c r="G294" i="3"/>
  <c r="H293" i="3"/>
  <c r="K293" i="3" s="1"/>
  <c r="H294" i="3" l="1"/>
  <c r="K294" i="3" s="1"/>
  <c r="G295" i="3"/>
  <c r="I296" i="3"/>
  <c r="J295" i="3"/>
  <c r="G296" i="3" l="1"/>
  <c r="H295" i="3"/>
  <c r="K295" i="3" s="1"/>
  <c r="I297" i="3"/>
  <c r="J296" i="3"/>
  <c r="J297" i="3" l="1"/>
  <c r="I298" i="3"/>
  <c r="G297" i="3"/>
  <c r="H296" i="3"/>
  <c r="K296" i="3" s="1"/>
  <c r="G298" i="3" l="1"/>
  <c r="H297" i="3"/>
  <c r="K297" i="3" s="1"/>
  <c r="I299" i="3"/>
  <c r="J298" i="3"/>
  <c r="I300" i="3" l="1"/>
  <c r="J300" i="3" s="1"/>
  <c r="J299" i="3"/>
  <c r="G299" i="3"/>
  <c r="H298" i="3"/>
  <c r="K298" i="3" s="1"/>
  <c r="G300" i="3" l="1"/>
  <c r="H300" i="3" s="1"/>
  <c r="H299" i="3"/>
  <c r="K299" i="3" s="1"/>
  <c r="J268" i="3"/>
  <c r="J267" i="3" s="1"/>
  <c r="J178" i="3" s="1"/>
  <c r="J357" i="3" s="1"/>
  <c r="J358" i="3" l="1"/>
  <c r="J359" i="3" s="1"/>
  <c r="K300" i="3"/>
  <c r="K268" i="3" s="1"/>
  <c r="K267" i="3" s="1"/>
  <c r="H268" i="3"/>
  <c r="H267" i="3" s="1"/>
  <c r="H178" i="3" s="1"/>
  <c r="K178" i="3" l="1"/>
  <c r="H357" i="3"/>
  <c r="H358" i="3" l="1"/>
  <c r="H359" i="3" s="1"/>
  <c r="K357" i="3"/>
  <c r="I256" i="1" l="1"/>
  <c r="H195" i="1"/>
  <c r="H199" i="1"/>
  <c r="H204" i="1"/>
  <c r="H209" i="1"/>
  <c r="H214" i="1"/>
  <c r="H219" i="1"/>
  <c r="H224" i="1"/>
  <c r="H228" i="1"/>
  <c r="H98" i="1" l="1"/>
  <c r="H100" i="1"/>
  <c r="H78" i="1"/>
  <c r="H80" i="1"/>
  <c r="H38" i="1"/>
  <c r="H41" i="1"/>
  <c r="H43" i="1"/>
  <c r="H46" i="1"/>
  <c r="H54" i="1"/>
  <c r="H56" i="1"/>
  <c r="H58" i="1"/>
  <c r="G268" i="1"/>
  <c r="H268" i="1" s="1"/>
  <c r="G237" i="1"/>
  <c r="G236" i="1"/>
  <c r="G235" i="1"/>
  <c r="G234" i="1"/>
  <c r="D287" i="1" l="1"/>
  <c r="D286" i="1" s="1"/>
  <c r="J169" i="1" l="1"/>
  <c r="J167" i="1"/>
  <c r="J166" i="1"/>
  <c r="J165" i="1"/>
  <c r="J162" i="1" s="1"/>
  <c r="J164" i="1"/>
  <c r="J163" i="1"/>
  <c r="J159" i="1"/>
  <c r="J157" i="1"/>
  <c r="J156" i="1"/>
  <c r="J155" i="1"/>
  <c r="J154" i="1"/>
  <c r="J153" i="1"/>
  <c r="J149" i="1"/>
  <c r="J147" i="1"/>
  <c r="J146" i="1"/>
  <c r="J145" i="1"/>
  <c r="J144" i="1"/>
  <c r="J143" i="1"/>
  <c r="J139" i="1"/>
  <c r="J135" i="1"/>
  <c r="J136" i="1"/>
  <c r="J137" i="1"/>
  <c r="J134" i="1"/>
  <c r="J130" i="1"/>
  <c r="D187" i="1"/>
  <c r="D186" i="1"/>
  <c r="D185" i="1"/>
  <c r="D184" i="1"/>
  <c r="D183" i="1"/>
  <c r="D182" i="1"/>
  <c r="D170" i="1"/>
  <c r="D160" i="1"/>
  <c r="D150" i="1"/>
  <c r="D140" i="1"/>
  <c r="D131" i="1"/>
  <c r="J131" i="1" s="1"/>
  <c r="J133" i="1" l="1"/>
  <c r="J125" i="1"/>
  <c r="J187" i="1"/>
  <c r="J184" i="1"/>
  <c r="J186" i="1"/>
  <c r="J129" i="1"/>
  <c r="J124" i="1" s="1"/>
  <c r="J140" i="1"/>
  <c r="J138" i="1" s="1"/>
  <c r="J132" i="1" s="1"/>
  <c r="J185" i="1"/>
  <c r="J150" i="1"/>
  <c r="J148" i="1" s="1"/>
  <c r="J160" i="1"/>
  <c r="J158" i="1" s="1"/>
  <c r="J170" i="1"/>
  <c r="J182" i="1"/>
  <c r="J183" i="1"/>
  <c r="J168" i="1"/>
  <c r="J161" i="1" s="1"/>
  <c r="J142" i="1"/>
  <c r="J152" i="1"/>
  <c r="J151" i="1" l="1"/>
  <c r="J141" i="1"/>
  <c r="J181" i="1"/>
  <c r="J123" i="1"/>
  <c r="J122" i="1" l="1"/>
  <c r="H295" i="1"/>
  <c r="I295" i="1"/>
  <c r="J295" i="1" s="1"/>
  <c r="H296" i="1"/>
  <c r="J296" i="1"/>
  <c r="H297" i="1"/>
  <c r="J297" i="1"/>
  <c r="H298" i="1"/>
  <c r="I298" i="1"/>
  <c r="J298" i="1" s="1"/>
  <c r="H299" i="1"/>
  <c r="I299" i="1"/>
  <c r="J299" i="1" s="1"/>
  <c r="H301" i="1"/>
  <c r="H300" i="1" s="1"/>
  <c r="I301" i="1"/>
  <c r="J301" i="1" s="1"/>
  <c r="H304" i="1"/>
  <c r="H305" i="1"/>
  <c r="H307" i="1"/>
  <c r="H308" i="1"/>
  <c r="K305" i="1" l="1"/>
  <c r="J303" i="1"/>
  <c r="K299" i="1"/>
  <c r="K308" i="1"/>
  <c r="K297" i="1"/>
  <c r="K307" i="1"/>
  <c r="K296" i="1"/>
  <c r="J294" i="1"/>
  <c r="K295" i="1"/>
  <c r="H303" i="1"/>
  <c r="K304" i="1"/>
  <c r="J306" i="1"/>
  <c r="H294" i="1"/>
  <c r="J300" i="1"/>
  <c r="K300" i="1" s="1"/>
  <c r="K301" i="1"/>
  <c r="K298" i="1"/>
  <c r="H306" i="1"/>
  <c r="K294" i="1" l="1"/>
  <c r="K303" i="1"/>
  <c r="K306" i="1"/>
  <c r="H302" i="1"/>
  <c r="K302" i="1" s="1"/>
  <c r="J195" i="1"/>
  <c r="J310" i="1" l="1"/>
  <c r="J255" i="1"/>
  <c r="J202" i="1"/>
  <c r="I198" i="1"/>
  <c r="I197" i="1"/>
  <c r="I196" i="1"/>
  <c r="I242" i="1"/>
  <c r="I247" i="1" s="1"/>
  <c r="J247" i="1" s="1"/>
  <c r="I241" i="1"/>
  <c r="I246" i="1" s="1"/>
  <c r="J246" i="1" s="1"/>
  <c r="I240" i="1"/>
  <c r="I245" i="1" s="1"/>
  <c r="J245" i="1" s="1"/>
  <c r="I239" i="1"/>
  <c r="I244" i="1" s="1"/>
  <c r="J244" i="1" s="1"/>
  <c r="J293" i="1"/>
  <c r="J292" i="1"/>
  <c r="J291" i="1"/>
  <c r="J290" i="1"/>
  <c r="J289" i="1"/>
  <c r="J288" i="1"/>
  <c r="J285" i="1"/>
  <c r="J316" i="1"/>
  <c r="J315" i="1" s="1"/>
  <c r="J254" i="1"/>
  <c r="J314" i="1"/>
  <c r="J313" i="1"/>
  <c r="J312" i="1"/>
  <c r="J250" i="1"/>
  <c r="J243" i="1"/>
  <c r="J238" i="1"/>
  <c r="J237" i="1"/>
  <c r="J236" i="1"/>
  <c r="J235" i="1"/>
  <c r="J234" i="1"/>
  <c r="J233" i="1"/>
  <c r="J228" i="1"/>
  <c r="J224" i="1"/>
  <c r="J219" i="1"/>
  <c r="J214" i="1"/>
  <c r="J209" i="1"/>
  <c r="J204" i="1"/>
  <c r="J199" i="1"/>
  <c r="J251" i="1"/>
  <c r="J253" i="1" l="1"/>
  <c r="J83" i="1"/>
  <c r="J248" i="1"/>
  <c r="J25" i="1"/>
  <c r="J311" i="1"/>
  <c r="J194" i="1"/>
  <c r="J108" i="1"/>
  <c r="J309" i="1"/>
  <c r="J239" i="1"/>
  <c r="J240" i="1"/>
  <c r="J241" i="1"/>
  <c r="J258" i="1"/>
  <c r="J118" i="1"/>
  <c r="J242" i="1"/>
  <c r="J193" i="1"/>
  <c r="J196" i="1"/>
  <c r="I200" i="1"/>
  <c r="I201" i="1"/>
  <c r="J197" i="1"/>
  <c r="J198" i="1"/>
  <c r="I203" i="1"/>
  <c r="I217" i="1"/>
  <c r="I207" i="1"/>
  <c r="J107" i="1" l="1"/>
  <c r="J232" i="1"/>
  <c r="J207" i="1"/>
  <c r="I212" i="1"/>
  <c r="I231" i="1"/>
  <c r="J231" i="1" s="1"/>
  <c r="J217" i="1"/>
  <c r="I222" i="1"/>
  <c r="J222" i="1" s="1"/>
  <c r="J201" i="1"/>
  <c r="I206" i="1"/>
  <c r="J203" i="1"/>
  <c r="I208" i="1"/>
  <c r="I218" i="1"/>
  <c r="J200" i="1"/>
  <c r="I205" i="1"/>
  <c r="J259" i="1" l="1"/>
  <c r="J205" i="1"/>
  <c r="I210" i="1"/>
  <c r="I215" i="1" s="1"/>
  <c r="J215" i="1" s="1"/>
  <c r="J218" i="1"/>
  <c r="I223" i="1"/>
  <c r="J223" i="1" s="1"/>
  <c r="J208" i="1"/>
  <c r="I213" i="1"/>
  <c r="J213" i="1" s="1"/>
  <c r="J206" i="1"/>
  <c r="I211" i="1"/>
  <c r="I216" i="1" s="1"/>
  <c r="J216" i="1" s="1"/>
  <c r="J212" i="1"/>
  <c r="I220" i="1" l="1"/>
  <c r="I221" i="1"/>
  <c r="J211" i="1"/>
  <c r="J210" i="1"/>
  <c r="I226" i="1" l="1"/>
  <c r="I230" i="1" s="1"/>
  <c r="J230" i="1" s="1"/>
  <c r="J221" i="1"/>
  <c r="J220" i="1"/>
  <c r="I225" i="1"/>
  <c r="I229" i="1" s="1"/>
  <c r="J260" i="1"/>
  <c r="J227" i="1"/>
  <c r="J261" i="1" l="1"/>
  <c r="J229" i="1"/>
  <c r="I269" i="1"/>
  <c r="J268" i="1"/>
  <c r="J226" i="1"/>
  <c r="J225" i="1"/>
  <c r="J190" i="1" l="1"/>
  <c r="J189" i="1" s="1"/>
  <c r="I270" i="1"/>
  <c r="J269" i="1"/>
  <c r="K9" i="1"/>
  <c r="K80" i="1"/>
  <c r="K108" i="1"/>
  <c r="K191" i="1"/>
  <c r="K195" i="1"/>
  <c r="H310" i="1"/>
  <c r="H309" i="1" s="1"/>
  <c r="H288" i="1"/>
  <c r="K288" i="1" s="1"/>
  <c r="H243" i="1"/>
  <c r="K243" i="1" s="1"/>
  <c r="H238" i="1"/>
  <c r="K238" i="1" s="1"/>
  <c r="H233" i="1"/>
  <c r="K233" i="1" s="1"/>
  <c r="K228" i="1"/>
  <c r="K224" i="1"/>
  <c r="K219" i="1"/>
  <c r="K214" i="1"/>
  <c r="K209" i="1"/>
  <c r="K204" i="1"/>
  <c r="K199" i="1"/>
  <c r="H118" i="1"/>
  <c r="K118" i="1" s="1"/>
  <c r="K46" i="1"/>
  <c r="K43" i="1"/>
  <c r="K41" i="1"/>
  <c r="K38" i="1"/>
  <c r="H236" i="1"/>
  <c r="K236" i="1" s="1"/>
  <c r="G239" i="1"/>
  <c r="H239" i="1" s="1"/>
  <c r="K239" i="1" s="1"/>
  <c r="I271" i="1" l="1"/>
  <c r="J270" i="1"/>
  <c r="G244" i="1"/>
  <c r="H244" i="1" s="1"/>
  <c r="K244" i="1" s="1"/>
  <c r="G242" i="1"/>
  <c r="G241" i="1"/>
  <c r="G240" i="1"/>
  <c r="H234" i="1"/>
  <c r="H235" i="1"/>
  <c r="K235" i="1" s="1"/>
  <c r="H237" i="1"/>
  <c r="K237" i="1" s="1"/>
  <c r="K310" i="1"/>
  <c r="I272" i="1" l="1"/>
  <c r="J271" i="1"/>
  <c r="H241" i="1"/>
  <c r="K241" i="1" s="1"/>
  <c r="G246" i="1"/>
  <c r="H246" i="1" s="1"/>
  <c r="K246" i="1" s="1"/>
  <c r="K234" i="1"/>
  <c r="H242" i="1"/>
  <c r="K242" i="1" s="1"/>
  <c r="G247" i="1"/>
  <c r="H247" i="1" s="1"/>
  <c r="K247" i="1" s="1"/>
  <c r="G245" i="1"/>
  <c r="H245" i="1" s="1"/>
  <c r="K245" i="1" s="1"/>
  <c r="H240" i="1"/>
  <c r="K240" i="1" s="1"/>
  <c r="K309" i="1" l="1"/>
  <c r="I273" i="1"/>
  <c r="J272" i="1"/>
  <c r="H232" i="1"/>
  <c r="H259" i="1" l="1"/>
  <c r="K259" i="1" s="1"/>
  <c r="J262" i="1"/>
  <c r="I274" i="1"/>
  <c r="J273" i="1"/>
  <c r="K232" i="1"/>
  <c r="I275" i="1" l="1"/>
  <c r="J274" i="1"/>
  <c r="I276" i="1" l="1"/>
  <c r="J275" i="1"/>
  <c r="H260" i="1" l="1"/>
  <c r="K260" i="1" s="1"/>
  <c r="I277" i="1"/>
  <c r="J276" i="1"/>
  <c r="G269" i="1"/>
  <c r="H269" i="1" s="1"/>
  <c r="H261" i="1" l="1"/>
  <c r="K261" i="1" s="1"/>
  <c r="I278" i="1"/>
  <c r="J277" i="1"/>
  <c r="G270" i="1"/>
  <c r="H270" i="1" s="1"/>
  <c r="K269" i="1"/>
  <c r="K268" i="1"/>
  <c r="J263" i="1" l="1"/>
  <c r="I279" i="1"/>
  <c r="J278" i="1"/>
  <c r="G271" i="1"/>
  <c r="H271" i="1" s="1"/>
  <c r="I280" i="1" l="1"/>
  <c r="J279" i="1"/>
  <c r="K270" i="1"/>
  <c r="G272" i="1"/>
  <c r="H272" i="1" s="1"/>
  <c r="K271" i="1"/>
  <c r="J264" i="1" l="1"/>
  <c r="I281" i="1"/>
  <c r="J280" i="1"/>
  <c r="G273" i="1"/>
  <c r="H273" i="1" s="1"/>
  <c r="K272" i="1"/>
  <c r="J265" i="1" l="1"/>
  <c r="I282" i="1"/>
  <c r="J282" i="1" s="1"/>
  <c r="J281" i="1"/>
  <c r="G274" i="1"/>
  <c r="H274" i="1" s="1"/>
  <c r="K273" i="1"/>
  <c r="J266" i="1" l="1"/>
  <c r="H262" i="1"/>
  <c r="K262" i="1" s="1"/>
  <c r="J267" i="1"/>
  <c r="G275" i="1"/>
  <c r="H275" i="1" s="1"/>
  <c r="K274" i="1"/>
  <c r="G276" i="1" l="1"/>
  <c r="H276" i="1" s="1"/>
  <c r="K275" i="1"/>
  <c r="G277" i="1" l="1"/>
  <c r="H277" i="1" s="1"/>
  <c r="K276" i="1"/>
  <c r="G278" i="1" l="1"/>
  <c r="H278" i="1" s="1"/>
  <c r="K277" i="1"/>
  <c r="G279" i="1" l="1"/>
  <c r="H279" i="1" s="1"/>
  <c r="K278" i="1"/>
  <c r="H263" i="1" l="1"/>
  <c r="K263" i="1" s="1"/>
  <c r="G280" i="1"/>
  <c r="H280" i="1" s="1"/>
  <c r="K279" i="1"/>
  <c r="G281" i="1" l="1"/>
  <c r="H281" i="1" s="1"/>
  <c r="K280" i="1"/>
  <c r="H264" i="1" l="1"/>
  <c r="K264" i="1" s="1"/>
  <c r="G282" i="1"/>
  <c r="H282" i="1" s="1"/>
  <c r="K281" i="1"/>
  <c r="J257" i="1" l="1"/>
  <c r="J256" i="1" s="1"/>
  <c r="J188" i="1" s="1"/>
  <c r="H265" i="1"/>
  <c r="K265" i="1" s="1"/>
  <c r="K282" i="1"/>
  <c r="H267" i="1"/>
  <c r="H266" i="1" l="1"/>
  <c r="K266" i="1" s="1"/>
  <c r="K267" i="1"/>
  <c r="C121" i="1" l="1"/>
  <c r="J287" i="1" l="1"/>
  <c r="H26" i="1"/>
  <c r="D19" i="1"/>
  <c r="J19" i="1" s="1"/>
  <c r="J8" i="1" s="1"/>
  <c r="J7" i="1" s="1"/>
  <c r="K26" i="1" l="1"/>
  <c r="D62" i="1"/>
  <c r="J62" i="1" s="1"/>
  <c r="J61" i="1" s="1"/>
  <c r="J60" i="1" s="1"/>
  <c r="J6" i="1" s="1"/>
  <c r="J286" i="1"/>
  <c r="J284" i="1" s="1"/>
  <c r="J283" i="1" l="1"/>
  <c r="J317" i="1" s="1"/>
  <c r="G289" i="1" l="1"/>
  <c r="G290" i="1" l="1"/>
  <c r="H290" i="1" s="1"/>
  <c r="K290" i="1" s="1"/>
  <c r="H289" i="1"/>
  <c r="K289" i="1" s="1"/>
  <c r="G293" i="1"/>
  <c r="H293" i="1" s="1"/>
  <c r="K293" i="1" s="1"/>
  <c r="G292" i="1" l="1"/>
  <c r="H292" i="1" s="1"/>
  <c r="K292" i="1" s="1"/>
  <c r="G291" i="1"/>
  <c r="H291" i="1" s="1"/>
  <c r="K291" i="1" s="1"/>
  <c r="G254" i="1" l="1"/>
  <c r="H254" i="1" s="1"/>
  <c r="G255" i="1"/>
  <c r="H255" i="1" s="1"/>
  <c r="K255" i="1" s="1"/>
  <c r="G287" i="1"/>
  <c r="H287" i="1" s="1"/>
  <c r="K287" i="1" s="1"/>
  <c r="K254" i="1" l="1"/>
  <c r="H253" i="1"/>
  <c r="H312" i="1"/>
  <c r="G20" i="1"/>
  <c r="H20" i="1" s="1"/>
  <c r="K20" i="1" s="1"/>
  <c r="G42" i="1"/>
  <c r="H42" i="1" s="1"/>
  <c r="K42" i="1" s="1"/>
  <c r="G128" i="1"/>
  <c r="H316" i="1"/>
  <c r="G35" i="1" l="1"/>
  <c r="H35" i="1" s="1"/>
  <c r="K35" i="1" s="1"/>
  <c r="G34" i="1"/>
  <c r="H34" i="1" s="1"/>
  <c r="K34" i="1" s="1"/>
  <c r="G10" i="1"/>
  <c r="G136" i="1"/>
  <c r="G24" i="1"/>
  <c r="H24" i="1" s="1"/>
  <c r="K24" i="1" s="1"/>
  <c r="G112" i="1"/>
  <c r="H112" i="1" s="1"/>
  <c r="K112" i="1" s="1"/>
  <c r="H313" i="1"/>
  <c r="K313" i="1" s="1"/>
  <c r="G314" i="1"/>
  <c r="H314" i="1" s="1"/>
  <c r="K314" i="1" s="1"/>
  <c r="K312" i="1"/>
  <c r="G19" i="1"/>
  <c r="H19" i="1" s="1"/>
  <c r="K19" i="1" s="1"/>
  <c r="G36" i="1"/>
  <c r="H36" i="1" s="1"/>
  <c r="K316" i="1"/>
  <c r="H315" i="1"/>
  <c r="G145" i="1"/>
  <c r="H128" i="1"/>
  <c r="K253" i="1"/>
  <c r="G126" i="1"/>
  <c r="G39" i="1"/>
  <c r="H39" i="1" s="1"/>
  <c r="K39" i="1" s="1"/>
  <c r="G44" i="1"/>
  <c r="G194" i="1"/>
  <c r="G117" i="1"/>
  <c r="H117" i="1" s="1"/>
  <c r="K117" i="1" s="1"/>
  <c r="G286" i="1"/>
  <c r="H286" i="1" s="1"/>
  <c r="G192" i="1"/>
  <c r="H311" i="1" l="1"/>
  <c r="K311" i="1" s="1"/>
  <c r="H145" i="1"/>
  <c r="G155" i="1"/>
  <c r="G95" i="1"/>
  <c r="G72" i="1"/>
  <c r="H72" i="1" s="1"/>
  <c r="K72" i="1" s="1"/>
  <c r="K315" i="1"/>
  <c r="H194" i="1"/>
  <c r="K194" i="1" s="1"/>
  <c r="G198" i="1"/>
  <c r="H192" i="1"/>
  <c r="K192" i="1" s="1"/>
  <c r="G196" i="1"/>
  <c r="G70" i="1"/>
  <c r="H70" i="1" s="1"/>
  <c r="K70" i="1" s="1"/>
  <c r="G89" i="1"/>
  <c r="H89" i="1" s="1"/>
  <c r="K89" i="1" s="1"/>
  <c r="G106" i="1"/>
  <c r="H106" i="1" s="1"/>
  <c r="K106" i="1" s="1"/>
  <c r="G75" i="1"/>
  <c r="H75" i="1" s="1"/>
  <c r="K75" i="1" s="1"/>
  <c r="G120" i="1"/>
  <c r="H120" i="1" s="1"/>
  <c r="K120" i="1" s="1"/>
  <c r="G146" i="1"/>
  <c r="H136" i="1"/>
  <c r="K286" i="1"/>
  <c r="G134" i="1"/>
  <c r="H126" i="1"/>
  <c r="H10" i="1"/>
  <c r="G27" i="1"/>
  <c r="H27" i="1" s="1"/>
  <c r="K27" i="1" s="1"/>
  <c r="G45" i="1"/>
  <c r="H45" i="1" s="1"/>
  <c r="K45" i="1" s="1"/>
  <c r="H44" i="1"/>
  <c r="K44" i="1" s="1"/>
  <c r="G18" i="1"/>
  <c r="H18" i="1" s="1"/>
  <c r="K18" i="1" s="1"/>
  <c r="G33" i="1"/>
  <c r="H33" i="1" s="1"/>
  <c r="K33" i="1" s="1"/>
  <c r="G137" i="1"/>
  <c r="G115" i="1"/>
  <c r="H115" i="1" s="1"/>
  <c r="K115" i="1" s="1"/>
  <c r="G22" i="1"/>
  <c r="H22" i="1" s="1"/>
  <c r="K22" i="1" s="1"/>
  <c r="G57" i="1"/>
  <c r="H57" i="1" s="1"/>
  <c r="K57" i="1" s="1"/>
  <c r="G285" i="1"/>
  <c r="H285" i="1" s="1"/>
  <c r="K285" i="1" s="1"/>
  <c r="G63" i="1"/>
  <c r="H63" i="1" s="1"/>
  <c r="K63" i="1" s="1"/>
  <c r="H196" i="1" l="1"/>
  <c r="K196" i="1" s="1"/>
  <c r="G200" i="1"/>
  <c r="G14" i="1"/>
  <c r="H14" i="1" s="1"/>
  <c r="K14" i="1" s="1"/>
  <c r="G31" i="1"/>
  <c r="H31" i="1" s="1"/>
  <c r="K31" i="1" s="1"/>
  <c r="K10" i="1"/>
  <c r="H198" i="1"/>
  <c r="K198" i="1" s="1"/>
  <c r="G203" i="1"/>
  <c r="G105" i="1"/>
  <c r="H105" i="1" s="1"/>
  <c r="K105" i="1" s="1"/>
  <c r="G74" i="1"/>
  <c r="H74" i="1" s="1"/>
  <c r="K74" i="1" s="1"/>
  <c r="H134" i="1"/>
  <c r="G143" i="1"/>
  <c r="H284" i="1"/>
  <c r="G147" i="1"/>
  <c r="H137" i="1"/>
  <c r="H146" i="1"/>
  <c r="G156" i="1"/>
  <c r="G96" i="1"/>
  <c r="H96" i="1" s="1"/>
  <c r="K96" i="1" s="1"/>
  <c r="H95" i="1"/>
  <c r="K95" i="1" s="1"/>
  <c r="G165" i="1"/>
  <c r="H155" i="1"/>
  <c r="G55" i="1"/>
  <c r="H55" i="1" s="1"/>
  <c r="K55" i="1" s="1"/>
  <c r="G202" i="1"/>
  <c r="G193" i="1"/>
  <c r="G252" i="1"/>
  <c r="H252" i="1" s="1"/>
  <c r="G153" i="1" l="1"/>
  <c r="H143" i="1"/>
  <c r="H203" i="1"/>
  <c r="K203" i="1" s="1"/>
  <c r="G218" i="1"/>
  <c r="G208" i="1"/>
  <c r="H165" i="1"/>
  <c r="G175" i="1"/>
  <c r="H175" i="1" s="1"/>
  <c r="G59" i="1"/>
  <c r="H59" i="1" s="1"/>
  <c r="K59" i="1" s="1"/>
  <c r="G23" i="1"/>
  <c r="H23" i="1" s="1"/>
  <c r="K23" i="1" s="1"/>
  <c r="H251" i="1"/>
  <c r="K252" i="1"/>
  <c r="G64" i="1"/>
  <c r="H64" i="1" s="1"/>
  <c r="K64" i="1" s="1"/>
  <c r="G92" i="1"/>
  <c r="H92" i="1" s="1"/>
  <c r="K92" i="1" s="1"/>
  <c r="G76" i="1"/>
  <c r="H76" i="1" s="1"/>
  <c r="K76" i="1" s="1"/>
  <c r="G97" i="1"/>
  <c r="H97" i="1" s="1"/>
  <c r="K97" i="1" s="1"/>
  <c r="H193" i="1"/>
  <c r="K193" i="1" s="1"/>
  <c r="G197" i="1"/>
  <c r="G103" i="1"/>
  <c r="H103" i="1" s="1"/>
  <c r="K103" i="1" s="1"/>
  <c r="G73" i="1"/>
  <c r="H73" i="1" s="1"/>
  <c r="K73" i="1" s="1"/>
  <c r="H283" i="1"/>
  <c r="K284" i="1"/>
  <c r="G166" i="1"/>
  <c r="H156" i="1"/>
  <c r="H202" i="1"/>
  <c r="K202" i="1" s="1"/>
  <c r="G207" i="1"/>
  <c r="G217" i="1"/>
  <c r="H200" i="1"/>
  <c r="K200" i="1" s="1"/>
  <c r="G215" i="1"/>
  <c r="G205" i="1"/>
  <c r="H147" i="1"/>
  <c r="G157" i="1"/>
  <c r="G249" i="1"/>
  <c r="H249" i="1" s="1"/>
  <c r="G66" i="1"/>
  <c r="H205" i="1" l="1"/>
  <c r="K205" i="1" s="1"/>
  <c r="G210" i="1"/>
  <c r="H210" i="1" s="1"/>
  <c r="K210" i="1" s="1"/>
  <c r="G77" i="1"/>
  <c r="H77" i="1" s="1"/>
  <c r="K77" i="1" s="1"/>
  <c r="G104" i="1"/>
  <c r="H104" i="1" s="1"/>
  <c r="K104" i="1" s="1"/>
  <c r="G121" i="1"/>
  <c r="H121" i="1" s="1"/>
  <c r="K121" i="1" s="1"/>
  <c r="K251" i="1"/>
  <c r="H215" i="1"/>
  <c r="K215" i="1" s="1"/>
  <c r="G229" i="1"/>
  <c r="H229" i="1" s="1"/>
  <c r="K229" i="1" s="1"/>
  <c r="G220" i="1"/>
  <c r="K283" i="1"/>
  <c r="H208" i="1"/>
  <c r="K208" i="1" s="1"/>
  <c r="G213" i="1"/>
  <c r="H213" i="1" s="1"/>
  <c r="K213" i="1" s="1"/>
  <c r="H207" i="1"/>
  <c r="K207" i="1" s="1"/>
  <c r="G212" i="1"/>
  <c r="H212" i="1" s="1"/>
  <c r="K212" i="1" s="1"/>
  <c r="G113" i="1"/>
  <c r="H113" i="1" s="1"/>
  <c r="K113" i="1" s="1"/>
  <c r="G130" i="1"/>
  <c r="H218" i="1"/>
  <c r="K218" i="1" s="1"/>
  <c r="G223" i="1"/>
  <c r="H166" i="1"/>
  <c r="G176" i="1"/>
  <c r="H176" i="1" s="1"/>
  <c r="G85" i="1"/>
  <c r="H85" i="1" s="1"/>
  <c r="K85" i="1" s="1"/>
  <c r="H66" i="1"/>
  <c r="K66" i="1" s="1"/>
  <c r="H197" i="1"/>
  <c r="K197" i="1" s="1"/>
  <c r="G201" i="1"/>
  <c r="H217" i="1"/>
  <c r="K217" i="1" s="1"/>
  <c r="G231" i="1"/>
  <c r="H231" i="1" s="1"/>
  <c r="K231" i="1" s="1"/>
  <c r="G222" i="1"/>
  <c r="H222" i="1" s="1"/>
  <c r="K222" i="1" s="1"/>
  <c r="K249" i="1"/>
  <c r="G167" i="1"/>
  <c r="H157" i="1"/>
  <c r="G163" i="1"/>
  <c r="H153" i="1"/>
  <c r="G258" i="1"/>
  <c r="H258" i="1" s="1"/>
  <c r="G116" i="1"/>
  <c r="H116" i="1" s="1"/>
  <c r="K116" i="1" s="1"/>
  <c r="G250" i="1"/>
  <c r="H250" i="1" s="1"/>
  <c r="K250" i="1" s="1"/>
  <c r="G67" i="1"/>
  <c r="H248" i="1" l="1"/>
  <c r="K248" i="1" s="1"/>
  <c r="G86" i="1"/>
  <c r="H86" i="1" s="1"/>
  <c r="K86" i="1" s="1"/>
  <c r="H67" i="1"/>
  <c r="K67" i="1" s="1"/>
  <c r="H220" i="1"/>
  <c r="K220" i="1" s="1"/>
  <c r="G225" i="1"/>
  <c r="H225" i="1" s="1"/>
  <c r="G131" i="1"/>
  <c r="G114" i="1"/>
  <c r="H114" i="1" s="1"/>
  <c r="K114" i="1" s="1"/>
  <c r="G40" i="1"/>
  <c r="H40" i="1" s="1"/>
  <c r="K40" i="1" s="1"/>
  <c r="H223" i="1"/>
  <c r="K223" i="1" s="1"/>
  <c r="G227" i="1"/>
  <c r="H227" i="1" s="1"/>
  <c r="K227" i="1" s="1"/>
  <c r="H163" i="1"/>
  <c r="G173" i="1"/>
  <c r="H173" i="1" s="1"/>
  <c r="H130" i="1"/>
  <c r="G139" i="1"/>
  <c r="H167" i="1"/>
  <c r="G177" i="1"/>
  <c r="H177" i="1" s="1"/>
  <c r="H201" i="1"/>
  <c r="K201" i="1" s="1"/>
  <c r="G206" i="1"/>
  <c r="G216" i="1"/>
  <c r="K258" i="1"/>
  <c r="K257" i="1" s="1"/>
  <c r="K256" i="1" s="1"/>
  <c r="H257" i="1"/>
  <c r="G110" i="1"/>
  <c r="H110" i="1" s="1"/>
  <c r="K110" i="1" s="1"/>
  <c r="G53" i="1"/>
  <c r="H53" i="1" s="1"/>
  <c r="K53" i="1" s="1"/>
  <c r="G99" i="1" l="1"/>
  <c r="H99" i="1" s="1"/>
  <c r="K99" i="1" s="1"/>
  <c r="G79" i="1"/>
  <c r="H79" i="1" s="1"/>
  <c r="K79" i="1" s="1"/>
  <c r="G140" i="1"/>
  <c r="H131" i="1"/>
  <c r="H129" i="1" s="1"/>
  <c r="G119" i="1"/>
  <c r="H119" i="1" s="1"/>
  <c r="K119" i="1" s="1"/>
  <c r="G87" i="1"/>
  <c r="H87" i="1" s="1"/>
  <c r="K87" i="1" s="1"/>
  <c r="K225" i="1"/>
  <c r="H256" i="1"/>
  <c r="G149" i="1"/>
  <c r="H139" i="1"/>
  <c r="G68" i="1"/>
  <c r="H68" i="1" s="1"/>
  <c r="K68" i="1" s="1"/>
  <c r="H216" i="1"/>
  <c r="K216" i="1" s="1"/>
  <c r="G230" i="1"/>
  <c r="H230" i="1" s="1"/>
  <c r="K230" i="1" s="1"/>
  <c r="G221" i="1"/>
  <c r="H206" i="1"/>
  <c r="K206" i="1" s="1"/>
  <c r="G211" i="1"/>
  <c r="H211" i="1" s="1"/>
  <c r="K211" i="1" s="1"/>
  <c r="G65" i="1" l="1"/>
  <c r="G93" i="1"/>
  <c r="G159" i="1"/>
  <c r="H149" i="1"/>
  <c r="G102" i="1"/>
  <c r="H102" i="1" s="1"/>
  <c r="K102" i="1" s="1"/>
  <c r="G82" i="1"/>
  <c r="H82" i="1" s="1"/>
  <c r="K82" i="1" s="1"/>
  <c r="G101" i="1"/>
  <c r="H101" i="1" s="1"/>
  <c r="K101" i="1" s="1"/>
  <c r="G81" i="1"/>
  <c r="H81" i="1" s="1"/>
  <c r="K81" i="1" s="1"/>
  <c r="H221" i="1"/>
  <c r="G226" i="1"/>
  <c r="H226" i="1" s="1"/>
  <c r="K226" i="1" s="1"/>
  <c r="G150" i="1"/>
  <c r="H140" i="1"/>
  <c r="H138" i="1" s="1"/>
  <c r="G90" i="1" l="1"/>
  <c r="H90" i="1" s="1"/>
  <c r="K90" i="1" s="1"/>
  <c r="G71" i="1"/>
  <c r="H71" i="1" s="1"/>
  <c r="K71" i="1" s="1"/>
  <c r="G160" i="1"/>
  <c r="H150" i="1"/>
  <c r="H148" i="1" s="1"/>
  <c r="K221" i="1"/>
  <c r="K190" i="1" s="1"/>
  <c r="K189" i="1" s="1"/>
  <c r="K188" i="1" s="1"/>
  <c r="H190" i="1"/>
  <c r="G169" i="1"/>
  <c r="H159" i="1"/>
  <c r="G94" i="1"/>
  <c r="H93" i="1"/>
  <c r="K93" i="1" s="1"/>
  <c r="G69" i="1"/>
  <c r="H69" i="1" s="1"/>
  <c r="K69" i="1" s="1"/>
  <c r="G88" i="1"/>
  <c r="H88" i="1" s="1"/>
  <c r="K88" i="1" s="1"/>
  <c r="G84" i="1"/>
  <c r="H65" i="1"/>
  <c r="K65" i="1" s="1"/>
  <c r="G111" i="1"/>
  <c r="H111" i="1" s="1"/>
  <c r="K111" i="1" s="1"/>
  <c r="H189" i="1" l="1"/>
  <c r="H188" i="1" s="1"/>
  <c r="H169" i="1"/>
  <c r="G179" i="1"/>
  <c r="H179" i="1" s="1"/>
  <c r="G170" i="1"/>
  <c r="H160" i="1"/>
  <c r="H158" i="1" s="1"/>
  <c r="H94" i="1"/>
  <c r="K94" i="1" s="1"/>
  <c r="H84" i="1"/>
  <c r="K84" i="1" l="1"/>
  <c r="G180" i="1"/>
  <c r="H180" i="1" s="1"/>
  <c r="H178" i="1" s="1"/>
  <c r="H170" i="1"/>
  <c r="H168" i="1" s="1"/>
  <c r="G182" i="1"/>
  <c r="H182" i="1" s="1"/>
  <c r="G183" i="1" l="1"/>
  <c r="H183" i="1" s="1"/>
  <c r="G184" i="1" l="1"/>
  <c r="H184" i="1" s="1"/>
  <c r="G185" i="1" l="1"/>
  <c r="H185" i="1" s="1"/>
  <c r="G187" i="1" l="1"/>
  <c r="H187" i="1" s="1"/>
  <c r="G186" i="1" l="1"/>
  <c r="H186" i="1" s="1"/>
  <c r="H181" i="1" s="1"/>
  <c r="G11" i="1" l="1"/>
  <c r="H11" i="1" l="1"/>
  <c r="G28" i="1"/>
  <c r="H28" i="1" s="1"/>
  <c r="G62" i="1"/>
  <c r="H62" i="1" s="1"/>
  <c r="G91" i="1"/>
  <c r="H91" i="1" s="1"/>
  <c r="H83" i="1" s="1"/>
  <c r="G16" i="1"/>
  <c r="G12" i="1"/>
  <c r="G37" i="1" l="1"/>
  <c r="H37" i="1" s="1"/>
  <c r="G21" i="1"/>
  <c r="H21" i="1" s="1"/>
  <c r="K21" i="1" s="1"/>
  <c r="G17" i="1"/>
  <c r="H17" i="1" s="1"/>
  <c r="K17" i="1" s="1"/>
  <c r="H16" i="1"/>
  <c r="K16" i="1" s="1"/>
  <c r="K83" i="1"/>
  <c r="H61" i="1"/>
  <c r="K62" i="1"/>
  <c r="K28" i="1"/>
  <c r="H12" i="1"/>
  <c r="K12" i="1" s="1"/>
  <c r="G29" i="1"/>
  <c r="H29" i="1" s="1"/>
  <c r="K29" i="1" s="1"/>
  <c r="K11" i="1"/>
  <c r="G52" i="1"/>
  <c r="H52" i="1" s="1"/>
  <c r="K52" i="1" s="1"/>
  <c r="G30" i="1" l="1"/>
  <c r="H30" i="1" s="1"/>
  <c r="K30" i="1" s="1"/>
  <c r="G109" i="1"/>
  <c r="H109" i="1" s="1"/>
  <c r="G127" i="1"/>
  <c r="G13" i="1"/>
  <c r="H13" i="1" s="1"/>
  <c r="K13" i="1" s="1"/>
  <c r="K61" i="1"/>
  <c r="H60" i="1"/>
  <c r="K60" i="1" s="1"/>
  <c r="G49" i="1"/>
  <c r="H49" i="1" s="1"/>
  <c r="K49" i="1" s="1"/>
  <c r="K109" i="1" l="1"/>
  <c r="H107" i="1"/>
  <c r="G32" i="1"/>
  <c r="H32" i="1" s="1"/>
  <c r="K32" i="1" s="1"/>
  <c r="G15" i="1"/>
  <c r="H15" i="1" s="1"/>
  <c r="G135" i="1"/>
  <c r="H127" i="1"/>
  <c r="H125" i="1" s="1"/>
  <c r="H124" i="1" s="1"/>
  <c r="G48" i="1"/>
  <c r="H48" i="1" s="1"/>
  <c r="K48" i="1" s="1"/>
  <c r="K15" i="1" l="1"/>
  <c r="H8" i="1"/>
  <c r="H135" i="1"/>
  <c r="H133" i="1" s="1"/>
  <c r="H132" i="1" s="1"/>
  <c r="G144" i="1"/>
  <c r="K107" i="1"/>
  <c r="G47" i="1"/>
  <c r="H47" i="1" s="1"/>
  <c r="K47" i="1" s="1"/>
  <c r="G154" i="1" l="1"/>
  <c r="H144" i="1"/>
  <c r="H142" i="1" s="1"/>
  <c r="H141" i="1" s="1"/>
  <c r="K8" i="1"/>
  <c r="G51" i="1"/>
  <c r="H51" i="1" s="1"/>
  <c r="K51" i="1" s="1"/>
  <c r="G50" i="1"/>
  <c r="H50" i="1" s="1"/>
  <c r="K50" i="1" s="1"/>
  <c r="H25" i="1" l="1"/>
  <c r="G164" i="1"/>
  <c r="H154" i="1"/>
  <c r="H152" i="1" s="1"/>
  <c r="H151" i="1" s="1"/>
  <c r="H164" i="1" l="1"/>
  <c r="H162" i="1" s="1"/>
  <c r="H161" i="1" s="1"/>
  <c r="G174" i="1"/>
  <c r="H174" i="1" s="1"/>
  <c r="H172" i="1" s="1"/>
  <c r="H171" i="1" s="1"/>
  <c r="K25" i="1"/>
  <c r="H7" i="1"/>
  <c r="H123" i="1" l="1"/>
  <c r="H122" i="1" s="1"/>
  <c r="H6" i="1"/>
  <c r="K7" i="1"/>
  <c r="K122" i="1" l="1"/>
  <c r="K6" i="1"/>
  <c r="H317" i="1"/>
  <c r="K31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tthuong-lcit</author>
  </authors>
  <commentList>
    <comment ref="B31" authorId="0" shapeId="0" xr:uid="{00000000-0006-0000-0400-000001000000}">
      <text>
        <r>
          <rPr>
            <b/>
            <sz val="9"/>
            <color indexed="81"/>
            <rFont val="Tahoma"/>
            <family val="2"/>
          </rPr>
          <t>tthuong-lcit:</t>
        </r>
        <r>
          <rPr>
            <sz val="9"/>
            <color indexed="81"/>
            <rFont val="Tahoma"/>
            <family val="2"/>
          </rPr>
          <t xml:space="preserve">
SAN hay SAN switch</t>
        </r>
      </text>
    </comment>
  </commentList>
</comments>
</file>

<file path=xl/sharedStrings.xml><?xml version="1.0" encoding="utf-8"?>
<sst xmlns="http://schemas.openxmlformats.org/spreadsheetml/2006/main" count="1498" uniqueCount="448">
  <si>
    <t>STT</t>
  </si>
  <si>
    <t>Danh mục</t>
  </si>
  <si>
    <t>Đơn vị tính</t>
  </si>
  <si>
    <t>Chênh lệch</t>
  </si>
  <si>
    <t xml:space="preserve"> Đơn giá </t>
  </si>
  <si>
    <t>Số lượng</t>
  </si>
  <si>
    <t>Tần suất</t>
  </si>
  <si>
    <t>Thành tiền</t>
  </si>
  <si>
    <t>A</t>
  </si>
  <si>
    <t>B</t>
  </si>
  <si>
    <t>C</t>
  </si>
  <si>
    <t>I</t>
  </si>
  <si>
    <t>Bảo trì, bảo dưỡng hạ tầng CNTT tại Trung tâm mạng thông tin</t>
  </si>
  <si>
    <t>Tại Trung tâm mạng (Cơ sở 2 )</t>
  </si>
  <si>
    <t>Thiết bị mạng</t>
  </si>
  <si>
    <t>Thiết bị tường lửa (Firewall) (tương đương Firewall có số truy cập đồng thời dưới 50.000 khách hàng)</t>
  </si>
  <si>
    <t>1 thiết bị</t>
  </si>
  <si>
    <t>Thiết bị định tuyến (Router Cisco 7000 series và tương đương)</t>
  </si>
  <si>
    <t>Thiết bị chuyển mạch Switch
(Loại Switch Catalyst 5000 và tương đương)</t>
  </si>
  <si>
    <t>Thiết bị chuyển mạch Switch
(Loại Switch Catalyst 3000 và tương đương)</t>
  </si>
  <si>
    <t>Thiết bị chuyển mạch SAN - SAN Switch (16 đến 48 cổng)</t>
  </si>
  <si>
    <t>Thiết bị lưu trữ dữ liệu NAS (90T)</t>
  </si>
  <si>
    <t xml:space="preserve">Thiết bị cân bằng tải </t>
  </si>
  <si>
    <t>Thiết bị FORTIMAIL 200F (Tương đương với firewall)</t>
  </si>
  <si>
    <t>Thiết bị bảo mật ứng dụng Web (Fortiweb 400F)</t>
  </si>
  <si>
    <t>Máy chủ vật lý</t>
  </si>
  <si>
    <t>1 máy chủ</t>
  </si>
  <si>
    <t>II</t>
  </si>
  <si>
    <t>Cáp mạng và phụ kiện</t>
  </si>
  <si>
    <t>Patch panel</t>
  </si>
  <si>
    <t>Cái</t>
  </si>
  <si>
    <t>Dây nhảy</t>
  </si>
  <si>
    <t>đôi đầu dây</t>
  </si>
  <si>
    <t>III</t>
  </si>
  <si>
    <t>Phụ kiện kết nối quang</t>
  </si>
  <si>
    <t>ODF 24 Fo</t>
  </si>
  <si>
    <t>1 bộ</t>
  </si>
  <si>
    <t>IV</t>
  </si>
  <si>
    <t>Hệ thống lưu điện</t>
  </si>
  <si>
    <t>UPS 6KVA online (UPS có hệ thống ắc quy rời)</t>
  </si>
  <si>
    <t>UPS 30KVA online</t>
  </si>
  <si>
    <t>V</t>
  </si>
  <si>
    <t>Hệ thống chữa cháy tự động</t>
  </si>
  <si>
    <t>Đầu dò khói/Đầu dò nhiệt</t>
  </si>
  <si>
    <t>Đèn báo cháy (Đèn và còi)</t>
  </si>
  <si>
    <t>Chuông báo cháy/Còi báo cháy</t>
  </si>
  <si>
    <t>Bình chữa cháy</t>
  </si>
  <si>
    <t>Đèn chớp</t>
  </si>
  <si>
    <t>Tủ trung tâm, bình ắc quy</t>
  </si>
  <si>
    <t>Hệ thống cáp tín hiệu</t>
  </si>
  <si>
    <t>Hệ thống</t>
  </si>
  <si>
    <t>Hệ thống máy phát điện</t>
  </si>
  <si>
    <t>Máy phát điện 100 KVA</t>
  </si>
  <si>
    <t>VII</t>
  </si>
  <si>
    <t>Hệ thống điều hòa tại Trung tâm mạng</t>
  </si>
  <si>
    <t>Điều hòa</t>
  </si>
  <si>
    <t>lần/ 1thiết bị</t>
  </si>
  <si>
    <t>Hệ thống chống sét cho Trung tâm mạng</t>
  </si>
  <si>
    <t>Hệ thống chống sét</t>
  </si>
  <si>
    <t>1 hệ thống</t>
  </si>
  <si>
    <t>Tại Trung tâm mạng (Cơ sở 1 )</t>
  </si>
  <si>
    <t>Thiết bị chuyển mạch Switch
(Loại Switch Catalyst 2000 và tương đương)</t>
  </si>
  <si>
    <t>Thiết bị lưu trữ dữ liệu NAS (&gt;50TB)</t>
  </si>
  <si>
    <t>Thiết bị lưu trữ dữ liệu NAS (Từ 10 đến 50TB)</t>
  </si>
  <si>
    <t>Thiết bị lưu trữ dữ liệu NAS (dưới 10 TB)</t>
  </si>
  <si>
    <t>Máy chủ khung phiến</t>
  </si>
  <si>
    <t>1 khung phiến</t>
  </si>
  <si>
    <t>Máy chủ ảo</t>
  </si>
  <si>
    <t>Hệ thống UPS phân phối nguồn (32 kw)</t>
  </si>
  <si>
    <t>Màn hình ghép chuyên dụng</t>
  </si>
  <si>
    <t>Bộ</t>
  </si>
  <si>
    <t>Vận hành hạ tầng công nghệ thông tin tại Trung tâm mạng thông tin</t>
  </si>
  <si>
    <t>Tại Trung tâm mạng (Cơ sở 1)</t>
  </si>
  <si>
    <t>Vận hành thiết bị tường lửa (Firewall có số lượng truy cập đồng thời dưới 50.000 khách hàng)</t>
  </si>
  <si>
    <t>Vận hành thiết bị định tuyến (Router Cisco 7000 series và tương đương)</t>
  </si>
  <si>
    <t>Vận hành thiết bị chuyển mạch (Switch) (Loại Switch Catalyst 5000 và tương đương)</t>
  </si>
  <si>
    <t>Vận hành Thiết bị chuyển mạch Switch (Loại Switch Catalyst 2000 và tương đương)</t>
  </si>
  <si>
    <t>Vận hành thiết bị lưu trữ SAN - SAN Switch</t>
  </si>
  <si>
    <t>Vận hành thiết bị lưu trữ NAS</t>
  </si>
  <si>
    <t>Vận hành thiết bị cân bằng tải (Loadbalancer)</t>
  </si>
  <si>
    <t>Vận hành hệ thống lưu điện UPS (&gt;20kVA)</t>
  </si>
  <si>
    <t xml:space="preserve">Vận hành hệ thống điều hoà </t>
  </si>
  <si>
    <t>Vận hành hệ thống cảnh báo nhiệt độ TTM</t>
  </si>
  <si>
    <t>Vận hành hệ thống camera</t>
  </si>
  <si>
    <t>Vận hành hệ thống báo cháy chữa cháy tự động</t>
  </si>
  <si>
    <t>Vận hành đường truyền</t>
  </si>
  <si>
    <t>Vận hành Máy phát điện 100 KVA (Vận hành thường xuyên)</t>
  </si>
  <si>
    <t>17.1</t>
  </si>
  <si>
    <t>Vận hành thường xuyên</t>
  </si>
  <si>
    <t>17.2</t>
  </si>
  <si>
    <t>Vận hành máy phát điện khi mất điện</t>
  </si>
  <si>
    <t>-</t>
  </si>
  <si>
    <t>Chuẩn bị</t>
  </si>
  <si>
    <t>Vận hành thiết bị</t>
  </si>
  <si>
    <t>Tại Trung tâm mạng (Cơ sở 2)</t>
  </si>
  <si>
    <t>1 Thiết bị/ngày</t>
  </si>
  <si>
    <t>1 máy chủ/ngày</t>
  </si>
  <si>
    <t>1 thiết bị/ngày</t>
  </si>
  <si>
    <t>1 hệ thống/ngày</t>
  </si>
  <si>
    <t>1 Hệ thống/ngày</t>
  </si>
  <si>
    <t>Lần/thiết bị</t>
  </si>
  <si>
    <t>Thiết bị/giờ</t>
  </si>
  <si>
    <t>Vận hành thiết bị chuyển mạch (Switch) (Loại Switch Catalyst 3000 và tương đương)</t>
  </si>
  <si>
    <t>Vận hành thiết bị NAS</t>
  </si>
  <si>
    <t>Vận hành thiết bị FORTIMAIL 200F (Tương đương với firewall)</t>
  </si>
  <si>
    <t xml:space="preserve">Vận hành UPS 6KVA online </t>
  </si>
  <si>
    <t xml:space="preserve">Vận hành UPS 30KVA online </t>
  </si>
  <si>
    <t>Vận hành Hệ thống báo cháy chữa cháy tự động</t>
  </si>
  <si>
    <t>Vận hành hệ thống điều hòa nhiệt độ</t>
  </si>
  <si>
    <t>Hệ thống/ngày</t>
  </si>
  <si>
    <t>Vận hành đường truyền</t>
  </si>
  <si>
    <t>1 đường truyền/ngày</t>
  </si>
  <si>
    <t>I.1</t>
  </si>
  <si>
    <t>I.2</t>
  </si>
  <si>
    <t>I.3</t>
  </si>
  <si>
    <t>Vận hành, bảo trì, bảo dưỡng hạ tầng Trung tâm giám sát, điều hành thông minh</t>
  </si>
  <si>
    <t>Chi phí bảo trì, bảo dưỡng</t>
  </si>
  <si>
    <t>Thiết bị chuyển mạch Switch (tương đương với Switch 3000)</t>
  </si>
  <si>
    <t>Camera giám sát</t>
  </si>
  <si>
    <t>Đầu ghi hình camera</t>
  </si>
  <si>
    <t>1 chiếc</t>
  </si>
  <si>
    <t>Màn hình</t>
  </si>
  <si>
    <t>Chiếc</t>
  </si>
  <si>
    <t>Nút mạng đơn</t>
  </si>
  <si>
    <t>Nút</t>
  </si>
  <si>
    <t>Bảo trì, bảo dưỡng micro</t>
  </si>
  <si>
    <t>Bảo trì, bảo dưỡng loa gắn trần (3w-30w)</t>
  </si>
  <si>
    <t>1 loa</t>
  </si>
  <si>
    <t xml:space="preserve">Chi phí vận hành </t>
  </si>
  <si>
    <t>Vận hành thiết bị chuyển mạch Switch (Switch catalyst 3000 series và tương đương)</t>
  </si>
  <si>
    <t>Vận hành hệ thống đường truyền</t>
  </si>
  <si>
    <t>Vận hành Hệ thống phần mềm giám sát an toàn thông tin</t>
  </si>
  <si>
    <t>Quản trị, vận hành, bảo trì, bảo dưỡng các hệ thống thông tin của các cơ quan, đơn vị thuộc tỉnh Lào Cai</t>
  </si>
  <si>
    <t>II.1</t>
  </si>
  <si>
    <t>Trung tâm mạng tại cơ sở 2</t>
  </si>
  <si>
    <t>Hệ số</t>
  </si>
  <si>
    <t>5=1*2*3*4</t>
  </si>
  <si>
    <t>7=1*2*3*6</t>
  </si>
  <si>
    <t>8=5-7</t>
  </si>
  <si>
    <t>Hệ thống thông tin phải ánh hiện trường (dưới 50 tài khoản)</t>
  </si>
  <si>
    <t xml:space="preserve">Quản trị hệ thống thông tin </t>
  </si>
  <si>
    <t xml:space="preserve">Vận hành hệ thống thông tin </t>
  </si>
  <si>
    <t xml:space="preserve">Hỗ trợ người dùng </t>
  </si>
  <si>
    <t>Bảo trì, bảo dưỡng</t>
  </si>
  <si>
    <t>Trung tâm mạng tại cơ sở 1</t>
  </si>
  <si>
    <t>Hệ thống quản lý hạ tầng trung tâm tích hợp dữ liệu</t>
  </si>
  <si>
    <t>Hệ thống giám sát mạng Solawind</t>
  </si>
  <si>
    <t>Hệ thống giám sát, xử phạt giao thông</t>
  </si>
  <si>
    <t>Hệ thống VMS quản lý camera</t>
  </si>
  <si>
    <t>Hệ thống phân tích nội dung video Briefcam</t>
  </si>
  <si>
    <t>Phần mềm quản lý nhiệm vụ</t>
  </si>
  <si>
    <t>Phần mềm tài liệu họp không giấy tờ</t>
  </si>
  <si>
    <t>Phần mềm chấm điểm, đánh giá mức độ hoàn thành chương trình hành động của Tỉnh ủy thực hiện nhiệm vụ chính trị hằng năm</t>
  </si>
  <si>
    <t>Phần mềm biểu quyết cho ý kiến đối với các nội dung trình của Đảng ủy UBND tỉnh</t>
  </si>
  <si>
    <t>Phần mềm Hệ điều hành và quản lý đám mây</t>
  </si>
  <si>
    <t>Phần mềm giám sát hoạt động của máy chủ và ứng dụng (Điều hành tại phòng NOC)</t>
  </si>
  <si>
    <t>II.2</t>
  </si>
  <si>
    <t>Hệ thống thông tin nguồn (dưới 50 tài khoản)</t>
  </si>
  <si>
    <t xml:space="preserve">Bảo trì, bảo dưỡng, vận hành phần mềm giám sát, điều hành thông minh </t>
  </si>
  <si>
    <t xml:space="preserve">Vận hành vận hành phần mềm giám sát, điều hành thông minh </t>
  </si>
  <si>
    <t>Lần/hệ thống</t>
  </si>
  <si>
    <t>Giám sát an toàn thông tin cho các hệ thống thông tin</t>
  </si>
  <si>
    <t>III.2</t>
  </si>
  <si>
    <t>II.3</t>
  </si>
  <si>
    <t>Trung tâm mạng tại cơ sở 1</t>
  </si>
  <si>
    <t>Phần mềm quản lý nhiệm vụ</t>
  </si>
  <si>
    <t>Phần mềm tài liệu họp không giấy tờ</t>
  </si>
  <si>
    <t>Phần mềm lấy ý kiến, biểu quyết của Tỉnh ủy Lào Cai;</t>
  </si>
  <si>
    <t xml:space="preserve">Cổng tiếp nhận và hệ thống xử lý phản ánh về phòng, chống tham nhũng tỉnh Lào Cai. </t>
  </si>
  <si>
    <t>Trung tâm mạng tại cơ sở 2</t>
  </si>
  <si>
    <t xml:space="preserve">Hệ thống thông tin báo cáo tỉnh Lào Cai </t>
  </si>
  <si>
    <t>Phần mềm thư điện tử</t>
  </si>
  <si>
    <t>Cổng thông tin đối ngoại</t>
  </si>
  <si>
    <t>Phần mềm chuỗi nông sản an toàn</t>
  </si>
  <si>
    <t xml:space="preserve">Truy xuất nguồn gốc điện tử cho nông sản </t>
  </si>
  <si>
    <t>Phần mềm xúc tiến thương mại</t>
  </si>
  <si>
    <t>Cổng du lịch ảo 360 thị xã Sa Pa</t>
  </si>
  <si>
    <t>Cổng thông tin quy hoạch thị xã Sa Pa</t>
  </si>
  <si>
    <t xml:space="preserve">Phần mềm thi trắc nghiệm </t>
  </si>
  <si>
    <t>Phần mềm Thông tin thị trường lao động</t>
  </si>
  <si>
    <t>Hệ thống quản lý cơ sở dữ liệu công chứng, chứng thực</t>
  </si>
  <si>
    <t>Hệ thống phần mềm phục vụ công tác chuyển đổi số các xã</t>
  </si>
  <si>
    <t>Trang thông tin điện tử tổng hợp Văn nghệ Lào Cai</t>
  </si>
  <si>
    <t>Hệ thống báo cáo nông thôn mới tỉnh Lào Cai</t>
  </si>
  <si>
    <t>Hệ thống thông tin quản lý nhà trường (Trường Chính trị)</t>
  </si>
  <si>
    <t>II.4</t>
  </si>
  <si>
    <t>Quản lý, vận hành, cập nhật tin bài cho Cổng chuyển đổi số</t>
  </si>
  <si>
    <t>Quản lý, vận hành Cổng/Trang thông tin điện tử</t>
  </si>
  <si>
    <t>Ngày</t>
  </si>
  <si>
    <t>Cập nhật tin bài cho Cổng/Trang thông tin điện tử</t>
  </si>
  <si>
    <t>01 Tin bài/lần</t>
  </si>
  <si>
    <t xml:space="preserve">Duyệt tin bài cho Cổng/Trang thông tin điện tử </t>
  </si>
  <si>
    <t>Sản xuất tin bài cho Cổng/Trang thông tin điện tử</t>
  </si>
  <si>
    <t>Tin bài độ dài 01 trang A4</t>
  </si>
  <si>
    <t>01 Tin bài (độ dài tin 1 trang A4)</t>
  </si>
  <si>
    <t>Tin bài độ dài 02 trang A4</t>
  </si>
  <si>
    <t>01 Tin bài (độ dài tin 2 trang A4)</t>
  </si>
  <si>
    <t>Bài chính luận</t>
  </si>
  <si>
    <t>01 bài</t>
  </si>
  <si>
    <t>Ảnh</t>
  </si>
  <si>
    <t>01 ảnh</t>
  </si>
  <si>
    <t xml:space="preserve">Tin sưu tầm </t>
  </si>
  <si>
    <t>01 Tin bài</t>
  </si>
  <si>
    <t>II.5</t>
  </si>
  <si>
    <t>Biên soạn phát hành bản tin chuyển đổi số</t>
  </si>
  <si>
    <t>Bài chính luận/phóng sự/bài phòng vấn độ dài 02 trang A4</t>
  </si>
  <si>
    <t>01 bài (Độ dài 02 trang A4)</t>
  </si>
  <si>
    <t>Tin; trả lời bạn đọc (độ dài thực tế 1/2 trang A4)</t>
  </si>
  <si>
    <t>01 Tin bài (độ dài tin 1/2 trang A4)</t>
  </si>
  <si>
    <t>Ảnh</t>
  </si>
  <si>
    <t>Sản xuất video truyền thông về chuyển đổi số</t>
  </si>
  <si>
    <t>Sản xuất video truyền thông về chuyển đổi số (đơn giá đối với thể loại sản xuất Media)</t>
  </si>
  <si>
    <t>01 video (độ dài 6 trang A4)</t>
  </si>
  <si>
    <t>II.6</t>
  </si>
  <si>
    <t xml:space="preserve">Tập huấn kỹ năng về an toàn, thông tin cho đội ngũ cán bộ chuyên trách, phụ trách CNTT và an toàn thông tin </t>
  </si>
  <si>
    <t>Lớp</t>
  </si>
  <si>
    <t xml:space="preserve">Tập huấn phổ biến kiến thức, nâng cao kỹ năng số và năng lực tiếp cận thông tin </t>
  </si>
  <si>
    <t>III.1</t>
  </si>
  <si>
    <t>Ứng cứu, khắc phục sự cố Hệ thống thông tin tại các cơ quan, đơn vị thuộc tỉnh Lào Cai</t>
  </si>
  <si>
    <t>Sự cố</t>
  </si>
  <si>
    <t>Đánh giá an toàn thông tin mạng cho hệ thống thông tin cấp độ 2 của các cơ quan nhà nước.</t>
  </si>
  <si>
    <t>Hệ thống/lần</t>
  </si>
  <si>
    <t>Dịch vụ Quản lý, lưu trữ Cơ sở dữ liệu của các cơ quan, đơn vị thuộc tỉnh Lào Cai</t>
  </si>
  <si>
    <t xml:space="preserve">Cơ sở dữ liệu tài liệu của Chi cục Văn thư lưu trữ (Số lượng bản ghi khoảng: 1.160.000 bản ghi) </t>
  </si>
  <si>
    <t>1 cơ sở dữ liệu/ngày</t>
  </si>
  <si>
    <t>Cơ sở dữ liệu truy xuất nguồn gốc điện tử cho nông sản Lào Cai (Số lượng bản ghi dưới 100.000 bản ghi)</t>
  </si>
  <si>
    <t>Cơ sở dữ liệu quy hoạch thị xã Sa Pa (Số lượng bản ghi dưới 100.000 bản ghi)</t>
  </si>
  <si>
    <t>Cơ sở dữ liệu dân tộc tỉnh Lào Cai (số lượng bản ghi dưới 100.000 bản ghi)</t>
  </si>
  <si>
    <t>Cơ sở dữ liệu người dùng dùng chung tỉnh Lào Cai (số lượng bản ghi trên 31.000 bản ghi)</t>
  </si>
  <si>
    <t>Dịch vụ Vận hành, bảo trì, bảo dưỡng và điều phối việc kết nối, chia sẻ dữ liệu qua Nền tảng kết nối, chia sẻ cấp tỉnh (LGSP)</t>
  </si>
  <si>
    <t>Vận hành Nền tảng kết nối, chia sẻ dữ liệu cấp tỉnh (LGSP)</t>
  </si>
  <si>
    <t>Bảo trì, bảo dưỡng Nền tảng kết nối, chia sẻ dữ liệu cấp tỉnh (LGSP)</t>
  </si>
  <si>
    <t>Điều phối việc kết nối, chia sẻ dữ liệu qua Nền tảng kết nối, chia sẻ dữ liệu cấp tỉnh (LGSP)</t>
  </si>
  <si>
    <t>1 kết nối</t>
  </si>
  <si>
    <t xml:space="preserve"> Dịch vụ Quản lý tài nguyên mạng dùng chung của tỉnh Lào Cai (Tên miền, dải địa chỉ IP)</t>
  </si>
  <si>
    <t>Quản lý tài nguyên mạng dùng chung của tỉnh Lào Cai</t>
  </si>
  <si>
    <t>I.1.1</t>
  </si>
  <si>
    <t>I.1.2</t>
  </si>
  <si>
    <t>I.1.3</t>
  </si>
  <si>
    <t>I.1.4</t>
  </si>
  <si>
    <t>I.1.5</t>
  </si>
  <si>
    <t>I.1.6</t>
  </si>
  <si>
    <t>I.1.7</t>
  </si>
  <si>
    <t>I.1.8</t>
  </si>
  <si>
    <t>Phần mềm thư điện tử (khoảng trên 23.000 tài khoản người dùng)</t>
  </si>
  <si>
    <t>Tổng cộng trước thuế:</t>
  </si>
  <si>
    <r>
      <t xml:space="preserve">Đối tượng chuyên trách công nghệ thông tin </t>
    </r>
    <r>
      <rPr>
        <i/>
        <sz val="12"/>
        <color theme="1"/>
        <rFont val="Times New Roman"/>
        <family val="1"/>
      </rPr>
      <t>(188 chỉ tiêu- 7 lớp mỗi lớp 27 học viên)</t>
    </r>
  </si>
  <si>
    <r>
      <t xml:space="preserve">Đối tượng phụ trách Công nghệ thông tin </t>
    </r>
    <r>
      <rPr>
        <i/>
        <sz val="12"/>
        <color theme="1"/>
        <rFont val="Times New Roman"/>
        <family val="1"/>
      </rPr>
      <t>(270 chỉ tiêu- 9 lớp mỗi lớp 30 học viên)</t>
    </r>
  </si>
  <si>
    <r>
      <t>Tập huấn kỹ năng tổng hợp, phân tích số liệu</t>
    </r>
    <r>
      <rPr>
        <i/>
        <sz val="12"/>
        <color theme="1"/>
        <rFont val="Times New Roman"/>
        <family val="1"/>
      </rPr>
      <t xml:space="preserve"> (2970 chỉ tiêu- 99 lớp mỗi lớp 30 học viên)</t>
    </r>
  </si>
  <si>
    <r>
      <t>Tập huấn Tổ công nghệ cộng đồng (cho cán bộ nòng cốt của các xã, phường để triển khai cho Tổ công nghệ cộng đồng) (327</t>
    </r>
    <r>
      <rPr>
        <i/>
        <sz val="12"/>
        <color theme="1"/>
        <rFont val="Times New Roman"/>
        <family val="1"/>
      </rPr>
      <t xml:space="preserve"> chỉ tiêu- 11 lớp mỗi lớp 30 học viên)</t>
    </r>
    <r>
      <rPr>
        <sz val="12"/>
        <color theme="1"/>
        <rFont val="Times New Roman"/>
        <family val="1"/>
      </rPr>
      <t xml:space="preserve"> </t>
    </r>
  </si>
  <si>
    <t>Tổng cộng sau thuế:</t>
  </si>
  <si>
    <t>Thuế (10%)</t>
  </si>
  <si>
    <t>Giảm GIS, PM giải quyết kiến nghị, cử tri, Giám sát trạm cân</t>
  </si>
  <si>
    <t>Bảo trì bảo dưỡng thiết bị tăng ấm công suất &lt;=250 W</t>
  </si>
  <si>
    <t>Thiết bị bảo mật ứng dụng Web (Fortiweb 400F tương dương firewall)</t>
  </si>
  <si>
    <t>Vận hành Máy phát điện 100 KVA</t>
  </si>
  <si>
    <t>Vận hành Hệ thống phần mềm giám sát an toàn thông tin (SOC)</t>
  </si>
  <si>
    <r>
      <t xml:space="preserve">Ứng cứu sự cố hạ tầng kỹ thuật công nghệ thông tin </t>
    </r>
    <r>
      <rPr>
        <i/>
        <sz val="12"/>
        <color theme="1"/>
        <rFont val="Times New Roman"/>
        <family val="1"/>
      </rPr>
      <t>(quy mô hệ thống từ 25-50 người dùng)</t>
    </r>
  </si>
  <si>
    <r>
      <t xml:space="preserve">Ứng cứu sự cố hạ tầng kỹ thuật công nghệ thông tin </t>
    </r>
    <r>
      <rPr>
        <i/>
        <sz val="12"/>
        <color theme="1"/>
        <rFont val="Times New Roman"/>
        <family val="1"/>
      </rPr>
      <t>(quy mô hệ thống từ trên 75 người người dùng)</t>
    </r>
  </si>
  <si>
    <t>GHI CHÚ</t>
  </si>
  <si>
    <t>15.1</t>
  </si>
  <si>
    <t>15.2</t>
  </si>
  <si>
    <t>III.4</t>
  </si>
  <si>
    <t>Dịch vụ nội dung số; Đào tạo, bồi dưỡng, tập huấn về lĩnh vực CNTT, chuyển đổi số</t>
  </si>
  <si>
    <t>Dịch vụ quản trị, vận hành, hỗ trợ, điều phối, giám sát, cập nhật, bảo trì, bảo dưỡng, xử lý sự cố, thư rác, mã độc cho các hệ thống thông tin các cơ quan, đơn vị thuộc tỉnh Lào Cai.</t>
  </si>
  <si>
    <t>Dịch vụ vận hành, điều phối, bảo trì, bảo dưỡng, xử lý sự cố hạ tầng công nghệ thông tin bao gồm: Mạng LAN, MAN, WAN, Trung tâm dữ liệu, Trung tâm giám sát, điều hành thông minh; Hạ tầng trang thiết bị CNTT.</t>
  </si>
  <si>
    <t>Dịch vụ an toàn thông tin, đánh giá an toàn thông tin; Hồ sơ cấp độ an toàn thông tin</t>
  </si>
  <si>
    <t>III.3</t>
  </si>
  <si>
    <t>Đào tạo, bồi dưỡng, tập huấn về lĩnh vực CNTT, chuyển đổi số</t>
  </si>
  <si>
    <t>1.1</t>
  </si>
  <si>
    <t>1.2</t>
  </si>
  <si>
    <t>2.1</t>
  </si>
  <si>
    <t>2.2</t>
  </si>
  <si>
    <t>NỘI DUNG</t>
  </si>
  <si>
    <t>THÀNH TIỀN</t>
  </si>
  <si>
    <t>D</t>
  </si>
  <si>
    <t>Đơn giá 2025</t>
  </si>
  <si>
    <t>Thiết bị phần cứng, thiết bị mạng</t>
  </si>
  <si>
    <t>Patch panel 24</t>
  </si>
  <si>
    <t>Thiết bị chuyển mạch Switch Catalyst 2000 và tương đương</t>
  </si>
  <si>
    <t>Access Point</t>
  </si>
  <si>
    <t>Mạng LAN</t>
  </si>
  <si>
    <t>Node mạng</t>
  </si>
  <si>
    <t>Dây nhẩy</t>
  </si>
  <si>
    <t>Firewall (Firewall có số truy cập đồng thời tương đương 50.000 khách hàng)</t>
  </si>
  <si>
    <t>Cân bằng tải</t>
  </si>
  <si>
    <t>Dự phòng kinh phí thay thế, sửa chữa hỏng hóc</t>
  </si>
  <si>
    <t>Gen hộp &lt;34mm</t>
  </si>
  <si>
    <t>Đấu nối vào patch panel loại &lt;= 4 đôi</t>
  </si>
  <si>
    <t>Đấu nối dây nhảy từ Switch lên Patch panel</t>
  </si>
  <si>
    <t>Đấu nối dây nhảy từ máy trạm lên Wallplace</t>
  </si>
  <si>
    <t xml:space="preserve">Đi cáp trong gen hộp &lt;34 mm </t>
  </si>
  <si>
    <t>Thay thế lắp đặt ổ cắm LAN (mặt+đế) (lắp nổi)</t>
  </si>
  <si>
    <t>I.4</t>
  </si>
  <si>
    <t>Bảo trì bảo dưỡng hệ thống mạng LAN trụ sở hợp khối tại Phường Cam Đường</t>
  </si>
  <si>
    <t>I.4.1</t>
  </si>
  <si>
    <t>I.4.2</t>
  </si>
  <si>
    <t>Cái</t>
  </si>
  <si>
    <t>Nút mạng</t>
  </si>
  <si>
    <t>Sợi</t>
  </si>
  <si>
    <t>10 m</t>
  </si>
  <si>
    <t>1 sợi</t>
  </si>
  <si>
    <t>10m</t>
  </si>
  <si>
    <t>1 ổ cắm</t>
  </si>
  <si>
    <r>
      <t xml:space="preserve">Hợp khối III </t>
    </r>
    <r>
      <rPr>
        <i/>
        <sz val="12"/>
        <color rgb="FFFF0000"/>
        <rFont val="Times New Roman"/>
        <family val="1"/>
      </rPr>
      <t>(Sở VH, TT và DL, Sở Dân tộc, Sở GD&amp;ĐT, Hội phụ nữ)</t>
    </r>
  </si>
  <si>
    <r>
      <t xml:space="preserve">Hợp khối V </t>
    </r>
    <r>
      <rPr>
        <i/>
        <sz val="12"/>
        <color rgb="FFFF0000"/>
        <rFont val="Times New Roman"/>
        <family val="1"/>
      </rPr>
      <t>(Chi cục dân số KH hoá GĐ, Trung tâm KS bệnh tật, Trung tâm kiểm nghiệm)</t>
    </r>
  </si>
  <si>
    <r>
      <t xml:space="preserve">Hợp khối VI </t>
    </r>
    <r>
      <rPr>
        <i/>
        <sz val="12"/>
        <color rgb="FFFF0000"/>
        <rFont val="Times New Roman"/>
        <family val="1"/>
      </rPr>
      <t>(Sở Tư pháp, Sở Nội vụ)</t>
    </r>
  </si>
  <si>
    <r>
      <t xml:space="preserve">Hợp khối VII </t>
    </r>
    <r>
      <rPr>
        <i/>
        <sz val="12"/>
        <color rgb="FFFF0000"/>
        <rFont val="Times New Roman"/>
        <family val="1"/>
      </rPr>
      <t>(Sở GTVT-XD, Sở Công thương)</t>
    </r>
  </si>
  <si>
    <r>
      <t xml:space="preserve">Hợp khối VIII </t>
    </r>
    <r>
      <rPr>
        <i/>
        <sz val="12"/>
        <color rgb="FFFF0000"/>
        <rFont val="Times New Roman"/>
        <family val="1"/>
      </rPr>
      <t>(Sở NN và MT, VP điều phối NTM, TVP ban thường trực tìm kiếm cứu nạn, Trung tâm khuyến nông, Quỹ bảo vệ và phát triển rừng, Chi cục Trồng trọt và BV thực vật, Chi cục Thuỷ lợi, Chi cục QLCLNLS&amp;TS, Chi cục Phát triển NT)</t>
    </r>
  </si>
  <si>
    <t>02 tb hết bảo hành tháng 5/2026</t>
  </si>
  <si>
    <t>04 tb Tháng 5/2026 hết bảo hành</t>
  </si>
  <si>
    <t>01 tb hết bảo hành tháng 5/2026</t>
  </si>
  <si>
    <t>03 (1 san switch, 02 san) tb hết bảo hành tháng 5/2026</t>
  </si>
  <si>
    <t>02 tb hết bảo hành 05/2026</t>
  </si>
  <si>
    <t>hết bảo hành tháng 5/2026</t>
  </si>
  <si>
    <r>
      <t xml:space="preserve">Ứng cứu sự cố hạ tầng kỹ thuật công nghệ thông tin </t>
    </r>
    <r>
      <rPr>
        <i/>
        <sz val="12"/>
        <color theme="1"/>
        <rFont val="Times New Roman"/>
        <family val="1"/>
      </rPr>
      <t>(quy mô hệ thống dưới 25 người dùng)</t>
    </r>
  </si>
  <si>
    <t>Nền tảng chấm điểm, đánh giá mức độ hoàn thành chương trình hành động của Tỉnh uỷ thực hiện nhiệm vụ chính trị hằng năm</t>
  </si>
  <si>
    <t>Phần mềm lưu trữ lịch sử tỉnh</t>
  </si>
  <si>
    <t>Phần mềm Quản lý nhiệm vụ khoa học công nghệ cấp tỉnh</t>
  </si>
  <si>
    <t>Quản lý iso trực tuyến tỉnh</t>
  </si>
  <si>
    <t>Phần mềm đo lường chất lượng tỉnh</t>
  </si>
  <si>
    <t>Phần mềm thi trực tuyến tỉnh</t>
  </si>
  <si>
    <t>Phần mềm lưu trữ file trực tuyến</t>
  </si>
  <si>
    <t>Phần mềm số hóa lưu trữ tỉnh</t>
  </si>
  <si>
    <t>Bảo tàng thực tế ảo</t>
  </si>
  <si>
    <t>Phần mềm đánh giá trình độ và năng lực sản xuất</t>
  </si>
  <si>
    <t>Phần mềm Quản lý sáng kiến</t>
  </si>
  <si>
    <t>Phần mềm số hoá thư viện tỉnh</t>
  </si>
  <si>
    <t>Phần mềm tra cứu thư viện tỉnh</t>
  </si>
  <si>
    <t>Phần mềm quản lý thư viện</t>
  </si>
  <si>
    <t>Web đài khí tượng thủy văn</t>
  </si>
  <si>
    <t>Phần mềm tin nhắn SMS Tỉnh ủy</t>
  </si>
  <si>
    <t>Hệ thống sản xuất, kiểm duyệt sản phẩm báo chí</t>
  </si>
  <si>
    <t>Phần mềm quản lý CBCCVC</t>
  </si>
  <si>
    <t>Hệ thống quản lý truyền thanh thông minh</t>
  </si>
  <si>
    <t>Phần mềm quản lý đo lường, thống kê các chỉ tiêu kinh tế số tỉnh</t>
  </si>
  <si>
    <t>Phần mềm chấm điểm DTI tỉnh</t>
  </si>
  <si>
    <t>Phần mềm tin nhắn SMS của VP UBND tỉnh</t>
  </si>
  <si>
    <t>Hệ thống quản lý đám mây</t>
  </si>
  <si>
    <t>Nền tảng tích hợp, chia sẻ dữ liệu LGSP</t>
  </si>
  <si>
    <t>Nền tảng tích hợp, đăng nhập dùng chung SSO</t>
  </si>
  <si>
    <t>Xây dựng hệ thống thông tin quản lý hạ tầng thủy lợi tỉnh Yên Bái</t>
  </si>
  <si>
    <t>Phần mềm Số hóa di tích lịch sử cấp quốc gia đặc biệt, di tích cấp quốc gia trên địa bàn tỉnh Yên Bái</t>
  </si>
  <si>
    <t>PHỤ LỤC 02
CHI TIẾT SỐ LƯỢNG, KHỐI LƯỢNG, KINH PHÍ ĐẶT HÀNG DỊCH VỤ SỰ NGHIỆP CÔNG LĨNH VỰC CÔNG NGHỆ THÔNG TIN SỬ DỤNG NGÂN SÁCH NHÀ NƯỚC NĂM 2026</t>
  </si>
  <si>
    <t>Dự kiến đặt hàng theo định mức, đơn giá mới</t>
  </si>
  <si>
    <t>Phần mềm Tìm việc làm tỉnh Lào Cai</t>
  </si>
  <si>
    <t>Mới bổ sung</t>
  </si>
  <si>
    <t>Phần mềm Biểu quyết, xin ý kiến Tỉnh ủy</t>
  </si>
  <si>
    <t>Cổng tiếp nhận, xử lý thông tin phản ánh về phòng, chống tham nhũng, lãng phí, tiêu cực</t>
  </si>
  <si>
    <t>Phầm mềm chấm điểm, đánh giá mức độ hoàn thành chương trình hành động của Tỉnh uỷ thực hiện nhiệm vụ chính trị hằng năm</t>
  </si>
  <si>
    <t>thay thế, sửa chữa hỏng hóc</t>
  </si>
  <si>
    <t>Tổng cộng</t>
  </si>
  <si>
    <r>
      <t xml:space="preserve">Hợp khối III </t>
    </r>
    <r>
      <rPr>
        <i/>
        <sz val="12"/>
        <rFont val="Times New Roman"/>
        <family val="1"/>
      </rPr>
      <t>(Sở VH, TT và DL, Sở Dân tộc, Sở GD&amp;ĐT, Hội phụ nữ)</t>
    </r>
  </si>
  <si>
    <r>
      <t xml:space="preserve">Hợp khối V </t>
    </r>
    <r>
      <rPr>
        <i/>
        <sz val="12"/>
        <rFont val="Times New Roman"/>
        <family val="1"/>
      </rPr>
      <t>(Chi cục dân số KH hoá GĐ, Trung tâm KS bệnh tật, Trung tâm kiểm nghiệm)</t>
    </r>
  </si>
  <si>
    <r>
      <t xml:space="preserve">Hợp khối VI </t>
    </r>
    <r>
      <rPr>
        <i/>
        <sz val="12"/>
        <rFont val="Times New Roman"/>
        <family val="1"/>
      </rPr>
      <t>(Sở Tư pháp, Sở Nội vụ)</t>
    </r>
  </si>
  <si>
    <r>
      <t xml:space="preserve">Hợp khối VII </t>
    </r>
    <r>
      <rPr>
        <i/>
        <sz val="12"/>
        <rFont val="Times New Roman"/>
        <family val="1"/>
      </rPr>
      <t>(Sở GTVT-XD, Sở Công thương)</t>
    </r>
  </si>
  <si>
    <r>
      <t xml:space="preserve">Hợp khối VIII </t>
    </r>
    <r>
      <rPr>
        <i/>
        <sz val="12"/>
        <rFont val="Times New Roman"/>
        <family val="1"/>
      </rPr>
      <t>(Sở NN và MT, VP điều phối NTM, TVP ban thường trực tìm kiếm cứu nạn, Trung tâm khuyến nông, Quỹ bảo vệ và phát triển rừng, Chi cục Trồng trọt và BV thực vật, Chi cục Thuỷ lợi, Chi cục QLCLNLS&amp;TS, Chi cục Phát triển NT)</t>
    </r>
  </si>
  <si>
    <r>
      <t xml:space="preserve">Đối tượng chuyên trách công nghệ thông tin </t>
    </r>
    <r>
      <rPr>
        <i/>
        <sz val="12"/>
        <rFont val="Times New Roman"/>
        <family val="1"/>
      </rPr>
      <t>(188 chỉ tiêu- 7 lớp mỗi lớp 27 học viên)</t>
    </r>
  </si>
  <si>
    <r>
      <t xml:space="preserve">Đối tượng phụ trách Công nghệ thông tin </t>
    </r>
    <r>
      <rPr>
        <i/>
        <sz val="12"/>
        <rFont val="Times New Roman"/>
        <family val="1"/>
      </rPr>
      <t>(270 chỉ tiêu- 9 lớp mỗi lớp 30 học viên)</t>
    </r>
  </si>
  <si>
    <r>
      <t>Tập huấn kỹ năng tổng hợp, phân tích số liệu</t>
    </r>
    <r>
      <rPr>
        <i/>
        <sz val="12"/>
        <rFont val="Times New Roman"/>
        <family val="1"/>
      </rPr>
      <t xml:space="preserve"> (2970 chỉ tiêu- 99 lớp mỗi lớp 30 học viên)</t>
    </r>
  </si>
  <si>
    <r>
      <t>Tập huấn Tổ công nghệ cộng đồng (cho cán bộ nòng cốt của các xã, phường để triển khai cho Tổ công nghệ cộng đồng) (327</t>
    </r>
    <r>
      <rPr>
        <i/>
        <sz val="12"/>
        <rFont val="Times New Roman"/>
        <family val="1"/>
      </rPr>
      <t xml:space="preserve"> chỉ tiêu- 11 lớp mỗi lớp 30 học viên)</t>
    </r>
    <r>
      <rPr>
        <sz val="12"/>
        <rFont val="Times New Roman"/>
        <family val="1"/>
      </rPr>
      <t xml:space="preserve"> </t>
    </r>
  </si>
  <si>
    <t>PHỤ LỤC 02
CHI TIẾT DỰ KIẾN SỐ LƯỢNG, KHỐI LƯỢNG, KINH PHÍ ĐẶT HÀNG DỊCH VỤ SỰ NGHIỆP CÔNG LĨNH VỰC CÔNG NGHỆ THÔNG TIN SỬ DỤNG NGÂN SÁCH NHÀ NƯỚC NĂM 2026</t>
  </si>
  <si>
    <t>Đơn giá 2026</t>
  </si>
  <si>
    <r>
      <t xml:space="preserve">Hợp khối I </t>
    </r>
    <r>
      <rPr>
        <i/>
        <sz val="12"/>
        <rFont val="Times New Roman"/>
        <family val="1"/>
      </rPr>
      <t>(Trụ sở Phường Cam Đường)</t>
    </r>
  </si>
  <si>
    <t>Dịch vụ nội dung số; Bồi dưỡng, tập huấn về lĩnh vực CNTT, chuyển đổi số</t>
  </si>
  <si>
    <t xml:space="preserve"> Phụ biểu 01: Đơn giá hoạt động quan trắc phóng xạ môi trường thuộc lĩnh vực khoa học và công nghệ trên địa bàn tỉnh Lào Cai</t>
  </si>
  <si>
    <t>Mức lương cơ sở: 2.340.000 đồng/tháng</t>
  </si>
  <si>
    <t>Số ngày làm việc: 26 ngày</t>
  </si>
  <si>
    <t>ĐVT: Đồng</t>
  </si>
  <si>
    <t>TT</t>
  </si>
  <si>
    <t>Tên sản phẩm</t>
  </si>
  <si>
    <t>ĐVT</t>
  </si>
  <si>
    <t>Chi phí trực tiếp</t>
  </si>
  <si>
    <t xml:space="preserve">Chi phí chung </t>
  </si>
  <si>
    <t>Đơn giá (Ko KH)</t>
  </si>
  <si>
    <t>Đơn giá (Có KH)</t>
  </si>
  <si>
    <t>Chi phí nhân công</t>
  </si>
  <si>
    <t>Vật liệu</t>
  </si>
  <si>
    <t>Công cụ, dụng cụ</t>
  </si>
  <si>
    <t>Năng lượng</t>
  </si>
  <si>
    <t>Khấu hao TSCĐ</t>
  </si>
  <si>
    <t>Tổng CP trực tiếp</t>
  </si>
  <si>
    <t>(1)</t>
  </si>
  <si>
    <t>(2)</t>
  </si>
  <si>
    <t>(3)</t>
  </si>
  <si>
    <t>(4)</t>
  </si>
  <si>
    <t>(5)</t>
  </si>
  <si>
    <t>(6)= 1+2+3+4+5</t>
  </si>
  <si>
    <t>(7)</t>
  </si>
  <si>
    <t>(8)= 6+7</t>
  </si>
  <si>
    <t>(9)=5+6+7</t>
  </si>
  <si>
    <t xml:space="preserve">Hoạt động lấy mẫu và quan trắc phóng xạ tại hiện trường </t>
  </si>
  <si>
    <t>1PX1a1-Các đồng vị phóng xạ trong mẫu sol khí (12 thông số): Pb210; Pb212; Pb214, Bi212; Bi214, Tl208, Ac228, Ra226, Cs137, K40, 131I, Be7</t>
  </si>
  <si>
    <t>Thông số</t>
  </si>
  <si>
    <t>1PX1a2-Đồng vị phóng xạ 90Sr trong mẫu sol khí</t>
  </si>
  <si>
    <t>1PX1a3-Đồng vị phóng xạ 239,240 Pu trong mẫu sol khí</t>
  </si>
  <si>
    <t>1PX1b-Gamma trong không khí</t>
  </si>
  <si>
    <t>1PX1c-Hàm lượng Randon trong không khí</t>
  </si>
  <si>
    <t>1PX1d-Tổng hoạt độ Beta, Tổng hoạt độ Anpha</t>
  </si>
  <si>
    <t>1PX2a-Các đồng vị phóng xạ trong mẫu tổng rơi lắng (12 thông số): Pb210; Pb212; Pb214, Bi212; Bi214, Tl208, Ac228, Ra226, Cs137, K40, 131I, Be7</t>
  </si>
  <si>
    <t>1PX3a1-Các đồng vị phóng xạ trong mẫu đất (12 thông số): Pb210; Pb212; Pb214, Bi212; Bi214, Tl208, Ac228, Ra226, Cs137, K40, 131I, Be7</t>
  </si>
  <si>
    <t>1PX3a2-Đồng vị phóng xạ 90Sr trong mẫu đất</t>
  </si>
  <si>
    <t>1PX3a3-Đồng vị phóng xạ 239,240 Pu trong mẫu đất</t>
  </si>
  <si>
    <t>1PX4a1-Các đồng vị phóng xạ trong mẫu nước (11 thông số):Pb210; Pb212; Pb214, Bi212; Bi214, Tl208, Ac228, Ra226, Cs137, K40, Be7</t>
  </si>
  <si>
    <t>1PX4a2-Đồng vị phóng xạ 90Sr trong mẫu nước</t>
  </si>
  <si>
    <t>1PX4a3-Đồng vị phóng xạ 239,240 Pu trong mẫu nước</t>
  </si>
  <si>
    <t>1PX4a4-Đồng vị phóng xạ 131I trong mẫu nước</t>
  </si>
  <si>
    <t>1PX4b-Hàm lượng Randon trong nước</t>
  </si>
  <si>
    <t>1PX5a1-Các đồng vị phóng xạ trong mẫu thực vật, lương thực, thực phẩm (12 thông số): Pb210; Pb212; Pb214, Bi212; Bi214, Tl208, Ac228, Ra226, Cs137, K40, 131I, Be7</t>
  </si>
  <si>
    <t>1PX5a2-Đồng vị phóng xạ 90Sr trong mẫu lương thực, thực phẩm</t>
  </si>
  <si>
    <t>1PX5a3-Đồng vị phóng xạ 239,240 Pu trong mẫu lương thực, thực phẩm</t>
  </si>
  <si>
    <t>1PX5b-Tổng hoạt độ Beta, Tổng hoạt độ Anpha</t>
  </si>
  <si>
    <t>1PX2b-Tổng hoạt độ Beta, Tổng hoạt độ Anpha</t>
  </si>
  <si>
    <t>1PX4c-Tổng hoạt độ Beta, Tổng hoạt độ Anpha</t>
  </si>
  <si>
    <t xml:space="preserve">Kiểm định Cân kỹ thuật </t>
  </si>
  <si>
    <t xml:space="preserve">Kiểm định Cân phân tích </t>
  </si>
  <si>
    <t>Kiểm định Cân bàn đến 250 kg</t>
  </si>
  <si>
    <t>Kiểm định Cân đĩa</t>
  </si>
  <si>
    <t>Kiểm định Cân đồng hồ lò xo đến 30 kg</t>
  </si>
  <si>
    <t>Kiểm định Cân đồng hồ lò xo đến 100 kg</t>
  </si>
  <si>
    <t>Kiểm định Cột đo xăng dầu</t>
  </si>
  <si>
    <t>Kiểm định Cân ô tô 120 tấn</t>
  </si>
  <si>
    <t>Duy trì, bảo quản và sử dụng chuẩn:  BỘ QUẢ CÂN CHUẨN E2 (G1730996 - 15 quả/ AC6232 – 24 quả); BỘ QUẢ CÂN CHUẨN F1 (G1730969 - 24 quả/ AC62333 – 24 quả/ 28 – 12 quả); BỘ QUẢ CÂN CHUẨN F2 (00b/90 - 05 quả/ AC62334 – 24 quả/ YB 06-2024 – 5 quả); BỘ QUẢ CÂN CHUẨN F2 (80 - 10 quả); QUẢ CÂN CHUẨN F1 (29 - 10 quả); QUẢ CÂN CHUẨN F1 (30 - 10 quả); QUẢ CÂN CHUẨN F2 (G1124539/G1124540/G1124541/G1124545/ G1124547/ G1124549/G1124550/ G1124553 - 08 quả); QUẢ CÂN CHUẨN F2 (81 - 10 quả); QUẢ CÂN CHUẨN F2 (82 - 10 quả); QUẢ CÂN CHUẨN F2 (26 - 10 quả); QUẢ CÂN CHUẨN F2 (3131.25 - 01 quả).</t>
  </si>
  <si>
    <t>Duy trì, bảo quản và sử dụng chuẩn: BỘ QUẢ CHUẨN M1(N324-11 ÷ N324-2290 – 2.280 quả/ 01/N313 ÷ 04/N313 – 04 quả/ 01/N313 ÷ 1199/N313 – 1199 quả</t>
  </si>
  <si>
    <t>Duy trì, bảo quản và sử dụng chuẩn: XÍCH CHUẨN M2 (092017 – 06 xích)</t>
  </si>
  <si>
    <t>Duy trì, bảo quản và sử dụng chuẩn: BÌNH CHUẨN KIM LOẠI (1-01 – 1 L; 2-01 – 2 L; 210 – 2 L; YB-01 – 2 L; 5-01 – 5 L; 210 – 5 L; YB-02 – 5 L; 10-01 – 10 L; 21A1M – 10 L; YB – 03 – 10 L; 20-01 – 20 L; 21A1M – 20 L; YB-04 – 20 L; 50-01 – 50 L; 21A1M – 50 L; YB-05 – 50 L; 100-01 – 100 L; 200-01 – 200 L) VÀ CÁC THIẾT BỊ ĐI CÙNG CHUẨN ĐO LƯỜNG</t>
  </si>
  <si>
    <t>Duy trì, bảo quản và sử dụng chuẩn: BÌNH CHUẨN KIM LOẠI (C320 – 100 L; CC320 – 200 L; 250-01 – 250 L; M320 – 1 000 L; 11M320 – 2 000 L; VM320 – 5 000 L) VÀ CÁC THIẾT BỊ ĐI CÙNG CHUẨN ĐO LƯỜNG</t>
  </si>
  <si>
    <t>Duy trì, bảo quản và sử dụng chuẩn: BÌNH CHUẨN THỦY TINH (BBTTLC-02/ DURAN/ ĐỨC – 0,25 L); BÌNH CHUẨN THỦY TINH (BBTTLC-01/ DURAN/ ĐỨC – 0,5 L); BÌNH CHUẨN THỦY TINH (BBTTLC-03/ DURAN/ ĐỨC – 1 L); BÌNH CHUẨN THỦY TINH (V05.CN5.509.19/SCHOTT/ ĐỨC – 0,25 L); BÌNH CHUẨN THỦY TINH (V05.CN5.510.19/SCHOTT/ ĐỨC – 0,5 L); BÌNH CHUẨN THỦY TINH (V05.CN5.511.19/SCHOTT/ ĐỨC – 1 L) VÀ CÁC THIẾT BỊ ĐI CÙNG CHUẨN ĐO LƯỜNG</t>
  </si>
  <si>
    <t>Duy trì, bảo quản và sử dụng chuẩn: ÁP KẾ CHUẨN KIỂU CHỈ THỊ SỐ (07563962/LR-CAL/ĐỨC – (-1 ÷ 39) bar); ÁP KẾ CHUẨN KIỂU CHỈ THỊ SỐ (6768269/LR-CAL/ĐỨC – (0 ÷ 16) bar); ÁP KẾ CHUẨN KIỂU CHỈ THỊ SỐ (6334668/LR-CAL/ĐỨC – (0 ÷ 100) bar); ÁP KẾ CHUẨN KIỂU CHỈ THỊ SỐ (6344869/LR-CAL/ĐỨC – (0 ÷ 400) bar); ÁP KẾ CHUẨN KIỂU CHỈ THỊ SỐ (5835199/LR-CAL/ĐỨC – (0 ÷ 1 000) bar); ÁP KẾ CHUẨN KIỂU CHỈ THỊ SỐ (01883903/008 /ĐỨC – (0 ÷ 2 000) hPa, (0 ÷ 1 500) mmHg); ÁP KẾ CHUẨN KIỂU HIỆN SỐ (02212516/110/ ĐỨC – (0 ÷ 2 000) hPa; ÁP KẾ CHUẨN KIỂU HIỆN SỐ (6509083/ĐỨC – (0 ÷ 53) kPa, (0 ÷ 400) mmHg; ÁP KẾ CHUẨN KIỂU HIỆN SỐ (61060246/ĐỨC – (-1 ÷ 20) bar  VÀ CÁC THIẾT BỊ ĐI CÙNG CHUẨN ĐO LƯỜNG</t>
  </si>
  <si>
    <t>Duy trì, bảo quản và sử dụng chuẩn: THIẾT BỊ KIỂM ĐỊNH CÔNG TƠ ĐIỆN XOAY CHIỀU 1 PHA LƯU ĐỘNG (SD1209398/TRUNG QUỐC); THIẾT BỊ KIỂM ĐỊNH CÔNG TƠ ĐIỆN XOAY CHIỀU 1 PHA LƯU ĐỘNG (1411452/TRUNG QUỐC) VÀ CÁC THIẾT BỊ ĐI CÙNG CHUẨN ĐO LƯỜNG</t>
  </si>
  <si>
    <t>Duy trì, bảo quản và sử dụng chuẩn: CHUẨN ĐO LƯỜNG LƯU ĐỘNG KIỂM ĐỊNH TAXIMET (167/VIỆT NAM; YB-08/ VIỆT NAM) VÀ CÁC THIẾT BỊ ĐI CÙNG CHUẨN ĐO LƯỜNG.</t>
  </si>
  <si>
    <t>Duy trì, bảo quản và sử dụng chuẩn: ĐỒNG HỒ BẤM GIÂY (101.25/TRUNG QUỐC- (0 ÷ 10) h; YB-07 TRUNG QUỐC- (0 ÷ 10) h) VÀ CÁC THIẾT BỊ ĐI CÙNG CHUẨN ĐO LƯỜNG</t>
  </si>
  <si>
    <t>Bộ chuẩn</t>
  </si>
  <si>
    <t>1 năm/ lần</t>
  </si>
  <si>
    <r>
      <t>Duy trì, bảo quản và sử dụng chuẩn:</t>
    </r>
    <r>
      <rPr>
        <b/>
        <sz val="12"/>
        <color theme="1"/>
        <rFont val="Times New Roman"/>
        <family val="1"/>
      </rPr>
      <t xml:space="preserve"> </t>
    </r>
    <r>
      <rPr>
        <sz val="12"/>
        <color theme="1"/>
        <rFont val="Times New Roman"/>
        <family val="1"/>
      </rPr>
      <t>BÌNH CHUẨN KIM LOẠI (TP:146 – 10 L và 50 L; 113: TP – 10 L và 70 L; TP:146 – 100 L và 500 L) VÀ CÁC THIẾT BỊ ĐI CÙNG CHUẨN ĐO LƯỜNG</t>
    </r>
  </si>
  <si>
    <r>
      <t>Duy trì, bảo quản và sử dụng chuẩn:</t>
    </r>
    <r>
      <rPr>
        <b/>
        <sz val="12"/>
        <color theme="1"/>
        <rFont val="Times New Roman"/>
        <family val="1"/>
      </rPr>
      <t xml:space="preserve"> </t>
    </r>
    <r>
      <rPr>
        <sz val="12"/>
        <color theme="1"/>
        <rFont val="Times New Roman"/>
        <family val="1"/>
      </rPr>
      <t>BIẾN DÒNG ĐO LƯỜNG CHUẨN (011132/HLB-20G3/TRUNG QUỐC); BIẾN ÁP ĐO LƯỜNG CHUẨN (061253/HJB-35G3/TRUNG QUỐC) VÀ CÁC THIẾT BỊ ĐI CÙNG CHUẨN ĐO LƯỜNG</t>
    </r>
  </si>
  <si>
    <r>
      <t>Duy trì, bảo quản và sử dụng chuẩn:</t>
    </r>
    <r>
      <rPr>
        <b/>
        <sz val="12"/>
        <color theme="1"/>
        <rFont val="Times New Roman"/>
        <family val="1"/>
      </rPr>
      <t xml:space="preserve"> </t>
    </r>
    <r>
      <rPr>
        <sz val="12"/>
        <color theme="1"/>
        <rFont val="Times New Roman"/>
        <family val="1"/>
      </rPr>
      <t>CHUẨN DÙNG ĐỂ KIỂM ĐỊNH PHƯƠNG TIỆN ĐO ĐIỆN TIM (V08-TB-CT2012/26ĐT/VIỆT NAM; V08-TB-CT2016/60ĐT/VIỆT NAM) CHUẨN DÙNG ĐỂ KIỂM ĐỊNH PHƯƠNG TIỆN ĐO ĐIỆN NÃO (V08-TB-CT2012/26ĐN/VIỆT NAM; V08-TB-CT2016/60ĐN) VÀ CÁC THIẾT BỊ ĐI CÙNG CHUẨN ĐO LƯỜNG</t>
    </r>
  </si>
  <si>
    <t>Đơn vị tính: đồng</t>
  </si>
  <si>
    <t>Ghi chú</t>
  </si>
  <si>
    <t>Đơn giá</t>
  </si>
  <si>
    <t>Duy trì, bảo quản và sử dụng chuẩn: THIẾT BỊ KIỂM ĐỊNH CÔNG TƠ ĐIỆN XOAY CHIỀU 3 PHA (0912611/TRUNG QUỐC); THIẾT BỊ KIỂM ĐỊNH CÔNG TƠ ĐIỆN 3 PHA (1408264/TRUNG QUỐC); THIẾT BỊ KIỂM ĐỊNH CÔNG TƠ ĐIỆN 3 PHA (S2110/TRUNG QUỐC)VÀ CÁC THIẾT BỊ ĐI CÙNG CHUẨN ĐO LƯỜNG</t>
  </si>
  <si>
    <t>Dịch vụ Thiết lập, duy trì, bảo quản và sử dụng hệ thống chuẩn đo lường thuộc phạm vi quản lý của tỉnh Lào Cai</t>
  </si>
  <si>
    <t>Kinh phí đặt hàng dịch vụ sự nghiệp công sử dụng ngân sách nhà nước lĩnh vực Tiêu chuẩn Đo lường Chất lượng</t>
  </si>
  <si>
    <t>Dịch vụ Kiểm định phương tiện đo theo yêu cầu của cơ quan quản lý nhà nước trên địa bàn tỉnh Lào Cai</t>
  </si>
  <si>
    <t>Dịch vụ kiểm định các phương tiện đo theo yêu cầu của cơ quan quản lý nhà nước trên địa bàn tỉnh Lào Cai</t>
  </si>
  <si>
    <t>Dịch vụ thiết lập, duy trì, bảo quản và sử dụng hệ thống chuẩn đo lường thuộc phạm vi quản lý của tỉnh Lào Cai</t>
  </si>
  <si>
    <t>CHI TIẾT DỰ KIẾN SỐ LƯỢNG, KHỐI LƯỢNG, KINH PHÍ ĐẶT HÀNG DỊCH VỤ SỰ NGHIỆP CÔNG
 SỬ DỤNG NGÂN SÁCH NHÀ NƯỚC NĂM 2026</t>
  </si>
  <si>
    <t xml:space="preserve">
TỔNG HỢP DỰ KIẾN KINH PHÍ ĐẶT HÀNG DỊCH VỤ SỰ NGHIỆP CÔNG SỬ DỤNG NGÂN SÁCH NHÀ NƯỚC NĂM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</si>
</sst>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60" x14ac:knownFonts="1">
    <font>
      <sz val="11"/>
      <color theme="1"/>
      <name val="Calibri"/>
      <family val="2"/>
      <scheme val="minor"/>
    </font>
    <font>
      <sz val="11"/>
      <color theme="1"/>
      <name val="Calibri"/>
      <family val="2"/>
      <scheme val="minor"/>
    </font>
    <font>
      <sz val="14"/>
      <color theme="1"/>
      <name val="Times New Roman"/>
      <family val="1"/>
    </font>
    <font>
      <b/>
      <sz val="14"/>
      <color theme="1"/>
      <name val="Times New Roman"/>
      <family val="1"/>
    </font>
    <font>
      <b/>
      <sz val="13"/>
      <color theme="1"/>
      <name val="Times New Roman"/>
      <family val="1"/>
    </font>
    <font>
      <sz val="12"/>
      <name val="Times New Roman"/>
      <family val="1"/>
    </font>
    <font>
      <sz val="11"/>
      <color rgb="FFFF0000"/>
      <name val="Calibri"/>
      <family val="2"/>
      <scheme val="minor"/>
    </font>
    <font>
      <sz val="12"/>
      <color rgb="FFFF0000"/>
      <name val="Times New Roman"/>
      <family val="1"/>
    </font>
    <font>
      <b/>
      <sz val="12"/>
      <color rgb="FFFF0000"/>
      <name val="Times New Roman"/>
      <family val="1"/>
    </font>
    <font>
      <b/>
      <sz val="10"/>
      <color rgb="FFFF0000"/>
      <name val="Times New Roman"/>
      <family val="1"/>
    </font>
    <font>
      <b/>
      <sz val="13"/>
      <color rgb="FFFF0000"/>
      <name val="Times New Roman"/>
      <family val="1"/>
    </font>
    <font>
      <b/>
      <sz val="11"/>
      <color theme="1"/>
      <name val="Calibri"/>
      <family val="2"/>
      <scheme val="minor"/>
    </font>
    <font>
      <b/>
      <sz val="11"/>
      <color theme="1"/>
      <name val="Times New Roman"/>
      <family val="1"/>
    </font>
    <font>
      <b/>
      <sz val="12"/>
      <color theme="1"/>
      <name val="Times New Roman"/>
      <family val="1"/>
    </font>
    <font>
      <sz val="12"/>
      <color theme="1"/>
      <name val="Times New Roman"/>
      <family val="1"/>
    </font>
    <font>
      <sz val="11"/>
      <color theme="1"/>
      <name val="Times New Roman"/>
      <family val="1"/>
    </font>
    <font>
      <sz val="10"/>
      <name val="MS Sans Serif"/>
      <family val="2"/>
    </font>
    <font>
      <sz val="13"/>
      <color rgb="FFFF0000"/>
      <name val="Times New Roman"/>
      <family val="1"/>
    </font>
    <font>
      <sz val="14"/>
      <color rgb="FFFF0000"/>
      <name val="Times New Roman"/>
      <family val="1"/>
    </font>
    <font>
      <i/>
      <sz val="12"/>
      <color theme="1"/>
      <name val="Times New Roman"/>
      <family val="1"/>
    </font>
    <font>
      <sz val="9"/>
      <color indexed="81"/>
      <name val="Tahoma"/>
      <family val="2"/>
    </font>
    <font>
      <b/>
      <sz val="9"/>
      <color indexed="81"/>
      <name val="Tahoma"/>
      <family val="2"/>
    </font>
    <font>
      <sz val="13"/>
      <color theme="1"/>
      <name val="Times New Roman"/>
      <family val="1"/>
    </font>
    <font>
      <sz val="12"/>
      <color theme="1"/>
      <name val="Times New Roman"/>
      <family val="1"/>
      <charset val="163"/>
    </font>
    <font>
      <b/>
      <sz val="11"/>
      <color rgb="FFFF0000"/>
      <name val="Times New Roman"/>
      <family val="1"/>
    </font>
    <font>
      <sz val="11"/>
      <color rgb="FFFF0000"/>
      <name val="Times New Roman"/>
      <family val="1"/>
    </font>
    <font>
      <b/>
      <sz val="11"/>
      <color rgb="FFFF0000"/>
      <name val="Calibri"/>
      <family val="2"/>
      <scheme val="minor"/>
    </font>
    <font>
      <b/>
      <i/>
      <sz val="12"/>
      <color rgb="FFFF0000"/>
      <name val="Times New Roman"/>
      <family val="1"/>
    </font>
    <font>
      <i/>
      <sz val="12"/>
      <color rgb="FFFF0000"/>
      <name val="Times New Roman"/>
      <family val="1"/>
    </font>
    <font>
      <b/>
      <sz val="12"/>
      <color rgb="FF7030A0"/>
      <name val="Times New Roman"/>
      <family val="1"/>
    </font>
    <font>
      <b/>
      <sz val="10"/>
      <color rgb="FF7030A0"/>
      <name val="Times New Roman"/>
      <family val="1"/>
    </font>
    <font>
      <sz val="11"/>
      <color rgb="FF7030A0"/>
      <name val="Calibri"/>
      <family val="2"/>
      <scheme val="minor"/>
    </font>
    <font>
      <b/>
      <sz val="13"/>
      <color rgb="FF7030A0"/>
      <name val="Times New Roman"/>
      <family val="1"/>
    </font>
    <font>
      <sz val="12"/>
      <color rgb="FF7030A0"/>
      <name val="Times New Roman"/>
      <family val="1"/>
    </font>
    <font>
      <b/>
      <sz val="11"/>
      <color rgb="FF7030A0"/>
      <name val="Times New Roman"/>
      <family val="1"/>
    </font>
    <font>
      <b/>
      <sz val="11"/>
      <color rgb="FF7030A0"/>
      <name val="Calibri"/>
      <family val="2"/>
      <scheme val="minor"/>
    </font>
    <font>
      <sz val="12"/>
      <color rgb="FF00B0F0"/>
      <name val="Times New Roman"/>
      <family val="1"/>
    </font>
    <font>
      <sz val="11"/>
      <color rgb="FF00B0F0"/>
      <name val="Calibri"/>
      <family val="2"/>
      <scheme val="minor"/>
    </font>
    <font>
      <sz val="13"/>
      <color rgb="FF7030A0"/>
      <name val="Times New Roman"/>
      <family val="1"/>
    </font>
    <font>
      <b/>
      <sz val="14"/>
      <name val="Times New Roman"/>
      <family val="1"/>
    </font>
    <font>
      <sz val="11"/>
      <name val="Calibri"/>
      <family val="2"/>
      <scheme val="minor"/>
    </font>
    <font>
      <b/>
      <sz val="13"/>
      <name val="Times New Roman"/>
      <family val="1"/>
    </font>
    <font>
      <sz val="14"/>
      <name val="Times New Roman"/>
      <family val="1"/>
    </font>
    <font>
      <b/>
      <sz val="12"/>
      <name val="Times New Roman"/>
      <family val="1"/>
    </font>
    <font>
      <sz val="13"/>
      <name val="Times New Roman"/>
      <family val="1"/>
    </font>
    <font>
      <sz val="11"/>
      <name val="Times New Roman"/>
      <family val="1"/>
    </font>
    <font>
      <b/>
      <sz val="10"/>
      <name val="Times New Roman"/>
      <family val="1"/>
    </font>
    <font>
      <b/>
      <sz val="11"/>
      <name val="Times New Roman"/>
      <family val="1"/>
    </font>
    <font>
      <i/>
      <sz val="12"/>
      <name val="Times New Roman"/>
      <family val="1"/>
    </font>
    <font>
      <b/>
      <i/>
      <sz val="12"/>
      <name val="Times New Roman"/>
      <family val="1"/>
    </font>
    <font>
      <sz val="11"/>
      <name val="Calibri"/>
      <family val="2"/>
    </font>
    <font>
      <b/>
      <sz val="11"/>
      <name val="Calibri"/>
      <family val="2"/>
      <scheme val="minor"/>
    </font>
    <font>
      <sz val="12"/>
      <color theme="1"/>
      <name val="Times New Roman"/>
      <family val="2"/>
    </font>
    <font>
      <i/>
      <sz val="9.5"/>
      <color theme="1"/>
      <name val="Times New Roman"/>
      <family val="1"/>
    </font>
    <font>
      <sz val="9.5"/>
      <color theme="1"/>
      <name val="Times New Roman"/>
      <family val="1"/>
    </font>
    <font>
      <b/>
      <sz val="9.5"/>
      <color theme="1"/>
      <name val="Times New Roman"/>
      <family val="1"/>
    </font>
    <font>
      <sz val="9"/>
      <color theme="1"/>
      <name val="Times New Roman"/>
      <family val="1"/>
    </font>
    <font>
      <b/>
      <sz val="9"/>
      <color theme="1"/>
      <name val="Times New Roman"/>
      <family val="1"/>
    </font>
    <font>
      <b/>
      <sz val="8"/>
      <color theme="1"/>
      <name val="Times New Roman"/>
      <family val="1"/>
    </font>
    <font>
      <sz val="8"/>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right/>
      <top/>
      <bottom style="thin">
        <color indexed="64"/>
      </bottom>
      <diagonal/>
    </border>
    <border>
      <left/>
      <right/>
      <top style="thin">
        <color indexed="64"/>
      </top>
      <bottom style="thin">
        <color indexed="64"/>
      </bottom>
      <diagonal/>
    </border>
  </borders>
  <cellStyleXfs count="5">
    <xf numFmtId="0" fontId="0" fillId="0" borderId="0"/>
    <xf numFmtId="164" fontId="1" fillId="0" borderId="0" applyFont="0" applyFill="0" applyBorder="0" applyAlignment="0" applyProtection="0"/>
    <xf numFmtId="0" fontId="5" fillId="0" borderId="0"/>
    <xf numFmtId="0" fontId="16" fillId="0" borderId="0"/>
    <xf numFmtId="0" fontId="52" fillId="0" borderId="0"/>
  </cellStyleXfs>
  <cellXfs count="345">
    <xf numFmtId="0" fontId="0" fillId="0" borderId="0" xfId="0"/>
    <xf numFmtId="165" fontId="14" fillId="0" borderId="1" xfId="1" applyNumberFormat="1" applyFont="1" applyFill="1" applyBorder="1" applyAlignment="1">
      <alignment vertical="center"/>
    </xf>
    <xf numFmtId="165" fontId="8" fillId="0" borderId="1" xfId="1" applyNumberFormat="1" applyFont="1" applyFill="1" applyBorder="1" applyAlignment="1">
      <alignment vertical="center"/>
    </xf>
    <xf numFmtId="165" fontId="7" fillId="0" borderId="1" xfId="1" applyNumberFormat="1" applyFont="1" applyFill="1" applyBorder="1" applyAlignment="1">
      <alignment vertical="center"/>
    </xf>
    <xf numFmtId="165" fontId="7" fillId="2" borderId="1" xfId="1" applyNumberFormat="1" applyFont="1" applyFill="1" applyBorder="1" applyAlignment="1">
      <alignment vertical="center"/>
    </xf>
    <xf numFmtId="165" fontId="13" fillId="4" borderId="1" xfId="1" applyNumberFormat="1" applyFont="1" applyFill="1" applyBorder="1" applyAlignment="1">
      <alignment vertical="center"/>
    </xf>
    <xf numFmtId="0" fontId="18" fillId="0" borderId="1" xfId="0" applyFont="1" applyBorder="1"/>
    <xf numFmtId="0" fontId="6" fillId="0" borderId="1" xfId="0" applyFont="1" applyBorder="1"/>
    <xf numFmtId="0" fontId="12" fillId="0" borderId="1" xfId="0" applyFont="1" applyBorder="1"/>
    <xf numFmtId="0" fontId="11" fillId="0" borderId="1" xfId="0" applyFont="1" applyBorder="1"/>
    <xf numFmtId="0" fontId="13" fillId="0" borderId="1" xfId="0" applyFont="1" applyBorder="1" applyAlignment="1">
      <alignment vertical="center"/>
    </xf>
    <xf numFmtId="0" fontId="4" fillId="0" borderId="1" xfId="0" applyFont="1" applyBorder="1" applyAlignment="1">
      <alignment horizontal="center" vertical="center" wrapText="1"/>
    </xf>
    <xf numFmtId="0" fontId="2" fillId="0" borderId="1" xfId="0" applyFont="1" applyBorder="1"/>
    <xf numFmtId="165" fontId="22" fillId="0" borderId="1" xfId="1" applyNumberFormat="1" applyFont="1" applyFill="1" applyBorder="1" applyAlignment="1">
      <alignment horizontal="right" vertical="center"/>
    </xf>
    <xf numFmtId="0" fontId="0" fillId="0" borderId="1" xfId="0" applyBorder="1"/>
    <xf numFmtId="165" fontId="13" fillId="0" borderId="1" xfId="1" applyNumberFormat="1" applyFont="1" applyFill="1" applyBorder="1" applyAlignment="1">
      <alignment vertical="center"/>
    </xf>
    <xf numFmtId="165" fontId="13" fillId="0" borderId="1" xfId="0" applyNumberFormat="1" applyFont="1" applyBorder="1" applyAlignment="1">
      <alignment horizontal="center" vertical="center"/>
    </xf>
    <xf numFmtId="3" fontId="14" fillId="0" borderId="1" xfId="0" applyNumberFormat="1" applyFont="1" applyBorder="1" applyAlignment="1">
      <alignment horizontal="right" vertical="center"/>
    </xf>
    <xf numFmtId="0" fontId="13" fillId="4" borderId="1" xfId="0" applyFont="1" applyFill="1" applyBorder="1" applyAlignment="1">
      <alignment horizontal="center" vertical="center"/>
    </xf>
    <xf numFmtId="0" fontId="22" fillId="4" borderId="1" xfId="0" applyFont="1" applyFill="1" applyBorder="1" applyAlignment="1">
      <alignment horizontal="center" vertical="center" wrapText="1"/>
    </xf>
    <xf numFmtId="0" fontId="2" fillId="4" borderId="1" xfId="0" applyFont="1" applyFill="1" applyBorder="1"/>
    <xf numFmtId="0" fontId="14" fillId="0" borderId="1" xfId="0" applyFont="1" applyBorder="1" applyAlignment="1">
      <alignment horizontal="left" vertical="center" wrapText="1"/>
    </xf>
    <xf numFmtId="0" fontId="4" fillId="0" borderId="1" xfId="0" applyFont="1" applyBorder="1" applyAlignment="1">
      <alignment horizontal="center" vertical="center"/>
    </xf>
    <xf numFmtId="0" fontId="2" fillId="0" borderId="1" xfId="0" applyFont="1" applyBorder="1" applyAlignment="1">
      <alignment vertical="center" wrapText="1"/>
    </xf>
    <xf numFmtId="0" fontId="13" fillId="0" borderId="1" xfId="0" applyFont="1" applyBorder="1" applyAlignment="1">
      <alignment horizontal="center" vertical="center"/>
    </xf>
    <xf numFmtId="0" fontId="13" fillId="0" borderId="1" xfId="0" applyFont="1" applyBorder="1" applyAlignment="1">
      <alignment vertical="center" wrapText="1"/>
    </xf>
    <xf numFmtId="0" fontId="22" fillId="0" borderId="1" xfId="0" applyFont="1" applyBorder="1" applyAlignment="1">
      <alignment horizontal="center" vertical="center" wrapText="1"/>
    </xf>
    <xf numFmtId="165" fontId="4" fillId="0" borderId="1" xfId="0" applyNumberFormat="1" applyFont="1" applyBorder="1" applyAlignment="1">
      <alignment horizontal="right" vertical="center"/>
    </xf>
    <xf numFmtId="165" fontId="14" fillId="0" borderId="1" xfId="0" applyNumberFormat="1" applyFont="1" applyBorder="1" applyAlignment="1">
      <alignment vertical="center"/>
    </xf>
    <xf numFmtId="0" fontId="14" fillId="0" borderId="1" xfId="0" applyFont="1" applyBorder="1" applyAlignment="1">
      <alignment horizontal="center" vertical="center" wrapText="1"/>
    </xf>
    <xf numFmtId="0" fontId="14" fillId="0" borderId="1" xfId="0" applyFont="1" applyBorder="1" applyAlignment="1">
      <alignment horizontal="right" vertical="center"/>
    </xf>
    <xf numFmtId="0" fontId="15" fillId="0" borderId="0" xfId="0" applyFont="1"/>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4" fillId="0" borderId="1" xfId="0" applyFont="1" applyBorder="1" applyAlignment="1">
      <alignment horizontal="center" vertical="center"/>
    </xf>
    <xf numFmtId="0" fontId="14" fillId="0" borderId="1" xfId="0" applyFont="1" applyBorder="1" applyAlignment="1">
      <alignment vertical="center" wrapText="1"/>
    </xf>
    <xf numFmtId="0" fontId="12" fillId="0" borderId="0" xfId="0" applyFont="1"/>
    <xf numFmtId="0" fontId="11" fillId="0" borderId="0" xfId="0" applyFont="1"/>
    <xf numFmtId="165" fontId="13" fillId="0" borderId="1" xfId="0" applyNumberFormat="1" applyFont="1" applyBorder="1" applyAlignment="1">
      <alignment vertical="center"/>
    </xf>
    <xf numFmtId="0" fontId="14" fillId="0" borderId="1" xfId="0" applyFont="1" applyBorder="1" applyAlignment="1">
      <alignment vertical="center"/>
    </xf>
    <xf numFmtId="0" fontId="23" fillId="0" borderId="1" xfId="0" applyFont="1" applyBorder="1" applyAlignment="1">
      <alignment horizontal="center" vertical="center"/>
    </xf>
    <xf numFmtId="3" fontId="14" fillId="0" borderId="1" xfId="0" applyNumberFormat="1" applyFont="1" applyBorder="1" applyAlignment="1">
      <alignment horizontal="center" vertical="center"/>
    </xf>
    <xf numFmtId="0" fontId="0" fillId="0" borderId="0" xfId="0" applyAlignment="1">
      <alignment vertical="center"/>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9" fillId="0" borderId="1" xfId="0" applyFont="1" applyBorder="1" applyAlignment="1">
      <alignment horizontal="center" vertical="center" wrapText="1"/>
    </xf>
    <xf numFmtId="165" fontId="10" fillId="0" borderId="1" xfId="0" applyNumberFormat="1" applyFont="1" applyBorder="1" applyAlignment="1">
      <alignment horizontal="right" vertical="center"/>
    </xf>
    <xf numFmtId="0" fontId="8" fillId="0" borderId="1"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7" fillId="2" borderId="1" xfId="0" applyFont="1" applyFill="1" applyBorder="1" applyAlignment="1">
      <alignmen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165" fontId="10" fillId="2" borderId="1" xfId="0" applyNumberFormat="1" applyFont="1" applyFill="1" applyBorder="1" applyAlignment="1">
      <alignment horizontal="right" vertical="center"/>
    </xf>
    <xf numFmtId="0" fontId="24" fillId="0" borderId="1" xfId="0" applyFont="1" applyBorder="1" applyAlignment="1">
      <alignment horizontal="center" vertical="center"/>
    </xf>
    <xf numFmtId="0" fontId="8" fillId="0" borderId="1" xfId="0" applyFont="1" applyBorder="1" applyAlignment="1">
      <alignment vertical="center" wrapText="1"/>
    </xf>
    <xf numFmtId="0" fontId="24" fillId="0" borderId="1" xfId="0" applyFont="1" applyBorder="1"/>
    <xf numFmtId="0" fontId="25" fillId="0" borderId="1" xfId="0" applyFont="1" applyBorder="1" applyAlignment="1">
      <alignment horizontal="center" vertical="center"/>
    </xf>
    <xf numFmtId="0" fontId="25" fillId="0" borderId="1" xfId="0" applyFont="1" applyBorder="1" applyAlignment="1">
      <alignment horizontal="center" vertical="center" wrapText="1"/>
    </xf>
    <xf numFmtId="165" fontId="8" fillId="2" borderId="1" xfId="1" applyNumberFormat="1" applyFont="1" applyFill="1" applyBorder="1" applyAlignment="1">
      <alignment vertical="center"/>
    </xf>
    <xf numFmtId="0" fontId="26" fillId="0" borderId="1" xfId="0" applyFont="1" applyBorder="1"/>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165" fontId="7" fillId="0" borderId="1" xfId="0" applyNumberFormat="1" applyFont="1" applyBorder="1" applyAlignment="1">
      <alignment horizontal="center" vertical="center"/>
    </xf>
    <xf numFmtId="0" fontId="7" fillId="0" borderId="1" xfId="0" quotePrefix="1" applyFont="1" applyBorder="1" applyAlignment="1">
      <alignment horizontal="center" vertical="center"/>
    </xf>
    <xf numFmtId="165" fontId="8" fillId="0" borderId="1" xfId="0" applyNumberFormat="1"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vertical="center"/>
    </xf>
    <xf numFmtId="0" fontId="8" fillId="0" borderId="1" xfId="0" applyFont="1" applyBorder="1"/>
    <xf numFmtId="3" fontId="7" fillId="0" borderId="1" xfId="0" applyNumberFormat="1" applyFont="1" applyBorder="1" applyAlignment="1">
      <alignment horizontal="right" vertical="center"/>
    </xf>
    <xf numFmtId="0" fontId="17" fillId="0" borderId="1" xfId="0" applyFont="1" applyBorder="1" applyAlignment="1">
      <alignment horizontal="center" vertical="center" wrapText="1"/>
    </xf>
    <xf numFmtId="0" fontId="14" fillId="0" borderId="4" xfId="0" applyFont="1" applyBorder="1" applyAlignment="1">
      <alignment horizontal="center" vertical="center"/>
    </xf>
    <xf numFmtId="165" fontId="13" fillId="0" borderId="4" xfId="0" applyNumberFormat="1" applyFont="1" applyBorder="1" applyAlignment="1">
      <alignment vertical="center"/>
    </xf>
    <xf numFmtId="0" fontId="14" fillId="0" borderId="4" xfId="0" applyFont="1" applyBorder="1" applyAlignment="1">
      <alignment horizontal="center" vertical="center" wrapText="1"/>
    </xf>
    <xf numFmtId="0" fontId="14" fillId="0" borderId="4" xfId="3" applyFont="1" applyBorder="1" applyAlignment="1">
      <alignment horizontal="center" vertical="center"/>
    </xf>
    <xf numFmtId="0" fontId="13" fillId="0" borderId="4" xfId="3" applyFont="1" applyBorder="1" applyAlignment="1">
      <alignment horizontal="center" vertical="center"/>
    </xf>
    <xf numFmtId="0" fontId="15" fillId="0" borderId="1" xfId="0" applyFont="1" applyBorder="1"/>
    <xf numFmtId="0" fontId="14" fillId="0" borderId="1" xfId="0" quotePrefix="1" applyFont="1" applyBorder="1" applyAlignment="1">
      <alignment horizontal="left" vertical="center" wrapText="1"/>
    </xf>
    <xf numFmtId="0" fontId="8" fillId="3" borderId="1" xfId="0" applyFont="1" applyFill="1" applyBorder="1" applyAlignment="1">
      <alignment horizontal="left" vertical="center"/>
    </xf>
    <xf numFmtId="0" fontId="29" fillId="0" borderId="1" xfId="0" applyFont="1" applyBorder="1" applyAlignment="1">
      <alignment horizontal="center" vertical="center" wrapText="1"/>
    </xf>
    <xf numFmtId="0" fontId="29" fillId="0" borderId="1" xfId="0" applyFont="1" applyBorder="1" applyAlignment="1">
      <alignment horizontal="left" vertical="center" wrapText="1"/>
    </xf>
    <xf numFmtId="0" fontId="30" fillId="0" borderId="1" xfId="0" applyFont="1" applyBorder="1" applyAlignment="1">
      <alignment horizontal="center" vertical="center" wrapText="1"/>
    </xf>
    <xf numFmtId="0" fontId="31" fillId="0" borderId="1" xfId="0" applyFont="1" applyBorder="1"/>
    <xf numFmtId="165" fontId="32" fillId="0" borderId="1" xfId="0" applyNumberFormat="1" applyFont="1" applyBorder="1" applyAlignment="1">
      <alignment horizontal="right" vertical="center"/>
    </xf>
    <xf numFmtId="0" fontId="33" fillId="0" borderId="1" xfId="0" applyFont="1" applyBorder="1" applyAlignment="1">
      <alignment horizontal="center" vertical="center"/>
    </xf>
    <xf numFmtId="0" fontId="33" fillId="0" borderId="1" xfId="0" applyFont="1" applyBorder="1" applyAlignment="1">
      <alignment vertical="center" wrapText="1"/>
    </xf>
    <xf numFmtId="0" fontId="33" fillId="0" borderId="1" xfId="0" applyFont="1" applyBorder="1" applyAlignment="1">
      <alignment horizontal="center" vertical="center" wrapText="1"/>
    </xf>
    <xf numFmtId="165" fontId="33" fillId="0" borderId="1" xfId="1" applyNumberFormat="1" applyFont="1" applyFill="1" applyBorder="1" applyAlignment="1">
      <alignment vertical="center"/>
    </xf>
    <xf numFmtId="0" fontId="29" fillId="0" borderId="1" xfId="0" applyFont="1" applyBorder="1" applyAlignment="1">
      <alignment vertical="center" wrapText="1"/>
    </xf>
    <xf numFmtId="0" fontId="34" fillId="0" borderId="1" xfId="0" applyFont="1" applyBorder="1" applyAlignment="1">
      <alignment horizontal="center"/>
    </xf>
    <xf numFmtId="0" fontId="34" fillId="0" borderId="1" xfId="0" applyFont="1" applyBorder="1"/>
    <xf numFmtId="165" fontId="29" fillId="0" borderId="1" xfId="1" applyNumberFormat="1" applyFont="1" applyFill="1" applyBorder="1" applyAlignment="1">
      <alignment vertical="center"/>
    </xf>
    <xf numFmtId="0" fontId="33" fillId="0" borderId="1" xfId="0" applyFont="1" applyBorder="1" applyAlignment="1">
      <alignment horizontal="left" vertical="center" wrapText="1"/>
    </xf>
    <xf numFmtId="0" fontId="33" fillId="0" borderId="1" xfId="0" quotePrefix="1" applyFont="1" applyBorder="1" applyAlignment="1">
      <alignment horizontal="center" vertical="center"/>
    </xf>
    <xf numFmtId="0" fontId="29" fillId="0" borderId="1" xfId="0" applyFont="1" applyBorder="1" applyAlignment="1">
      <alignment horizontal="center" vertical="center"/>
    </xf>
    <xf numFmtId="0" fontId="35" fillId="0" borderId="1" xfId="0" applyFont="1" applyBorder="1"/>
    <xf numFmtId="165" fontId="33" fillId="0" borderId="1" xfId="0" applyNumberFormat="1" applyFont="1" applyBorder="1" applyAlignment="1">
      <alignment horizontal="center" vertical="center"/>
    </xf>
    <xf numFmtId="165" fontId="29" fillId="0" borderId="1" xfId="0" applyNumberFormat="1" applyFont="1" applyBorder="1" applyAlignment="1">
      <alignment horizontal="center" vertical="center"/>
    </xf>
    <xf numFmtId="0" fontId="8" fillId="3" borderId="1" xfId="0" applyFont="1" applyFill="1" applyBorder="1" applyAlignment="1">
      <alignment horizontal="center" vertical="center"/>
    </xf>
    <xf numFmtId="0" fontId="13" fillId="3" borderId="1" xfId="0" applyFont="1" applyFill="1" applyBorder="1" applyAlignment="1">
      <alignment vertical="center" wrapText="1"/>
    </xf>
    <xf numFmtId="0" fontId="0" fillId="3" borderId="1" xfId="0" applyFill="1" applyBorder="1"/>
    <xf numFmtId="3" fontId="14" fillId="3" borderId="1" xfId="0" applyNumberFormat="1" applyFont="1" applyFill="1" applyBorder="1" applyAlignment="1">
      <alignment horizontal="right" vertical="center"/>
    </xf>
    <xf numFmtId="165" fontId="13" fillId="3" borderId="1" xfId="1" applyNumberFormat="1" applyFont="1" applyFill="1" applyBorder="1" applyAlignment="1">
      <alignment vertical="center"/>
    </xf>
    <xf numFmtId="3" fontId="13" fillId="3" borderId="1" xfId="0" applyNumberFormat="1" applyFont="1" applyFill="1" applyBorder="1" applyAlignment="1">
      <alignment horizontal="right" vertical="center"/>
    </xf>
    <xf numFmtId="0" fontId="13" fillId="3" borderId="1" xfId="0" applyFont="1" applyFill="1" applyBorder="1" applyAlignment="1">
      <alignment horizontal="center" vertical="center"/>
    </xf>
    <xf numFmtId="0" fontId="14" fillId="3" borderId="1" xfId="0" applyFont="1" applyFill="1" applyBorder="1" applyAlignment="1">
      <alignment vertical="center" wrapText="1"/>
    </xf>
    <xf numFmtId="0" fontId="14" fillId="3" borderId="1" xfId="0" applyFont="1" applyFill="1" applyBorder="1" applyAlignment="1">
      <alignment horizontal="center" vertical="center" wrapText="1"/>
    </xf>
    <xf numFmtId="165" fontId="14" fillId="3" borderId="1" xfId="1" applyNumberFormat="1" applyFont="1" applyFill="1" applyBorder="1" applyAlignment="1">
      <alignment vertical="center"/>
    </xf>
    <xf numFmtId="0" fontId="14" fillId="3" borderId="1" xfId="0" applyFont="1" applyFill="1" applyBorder="1" applyAlignment="1">
      <alignment horizontal="center" vertical="center"/>
    </xf>
    <xf numFmtId="165" fontId="14" fillId="3" borderId="1" xfId="0" applyNumberFormat="1" applyFont="1" applyFill="1" applyBorder="1" applyAlignment="1">
      <alignment vertical="center"/>
    </xf>
    <xf numFmtId="0" fontId="13" fillId="3"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 fillId="3" borderId="1" xfId="0" applyFont="1" applyFill="1" applyBorder="1"/>
    <xf numFmtId="0" fontId="13" fillId="3" borderId="1" xfId="2" applyFont="1" applyFill="1" applyBorder="1" applyAlignment="1">
      <alignment horizontal="center" vertical="center"/>
    </xf>
    <xf numFmtId="0" fontId="13" fillId="3" borderId="1" xfId="2" applyFont="1" applyFill="1" applyBorder="1" applyAlignment="1">
      <alignment horizontal="left" vertical="center" wrapText="1"/>
    </xf>
    <xf numFmtId="0" fontId="13" fillId="3" borderId="1" xfId="2" applyFont="1" applyFill="1" applyBorder="1" applyAlignment="1">
      <alignment horizontal="center" vertical="center" wrapText="1"/>
    </xf>
    <xf numFmtId="0" fontId="14" fillId="3" borderId="1" xfId="3" applyFont="1" applyFill="1" applyBorder="1" applyAlignment="1">
      <alignment horizontal="center" vertical="center"/>
    </xf>
    <xf numFmtId="0" fontId="14" fillId="3" borderId="1" xfId="0" applyFont="1" applyFill="1" applyBorder="1" applyAlignment="1">
      <alignment horizontal="left" vertical="center" wrapText="1"/>
    </xf>
    <xf numFmtId="3" fontId="14" fillId="3" borderId="1" xfId="3" applyNumberFormat="1" applyFont="1" applyFill="1" applyBorder="1" applyAlignment="1">
      <alignment horizontal="right" vertical="center"/>
    </xf>
    <xf numFmtId="0" fontId="13" fillId="3" borderId="1" xfId="3" applyFont="1" applyFill="1" applyBorder="1" applyAlignment="1">
      <alignment horizontal="center" vertical="center"/>
    </xf>
    <xf numFmtId="0" fontId="13" fillId="3" borderId="1" xfId="0" applyFont="1" applyFill="1" applyBorder="1" applyAlignment="1">
      <alignment horizontal="left" vertical="center" wrapText="1"/>
    </xf>
    <xf numFmtId="3" fontId="13" fillId="3" borderId="1" xfId="3" applyNumberFormat="1" applyFont="1" applyFill="1" applyBorder="1" applyAlignment="1">
      <alignment horizontal="right" vertical="center"/>
    </xf>
    <xf numFmtId="165" fontId="36" fillId="0" borderId="1" xfId="1" applyNumberFormat="1" applyFont="1" applyFill="1" applyBorder="1" applyAlignment="1">
      <alignment vertical="center"/>
    </xf>
    <xf numFmtId="165" fontId="36" fillId="0" borderId="1" xfId="0" applyNumberFormat="1" applyFont="1" applyBorder="1" applyAlignment="1">
      <alignment vertical="center"/>
    </xf>
    <xf numFmtId="0" fontId="37" fillId="0" borderId="1" xfId="0" applyFont="1" applyBorder="1"/>
    <xf numFmtId="0" fontId="37" fillId="0" borderId="0" xfId="0" applyFont="1"/>
    <xf numFmtId="0" fontId="24" fillId="0" borderId="1" xfId="0" applyFont="1" applyBorder="1" applyAlignment="1">
      <alignment horizontal="center" vertical="center" wrapText="1"/>
    </xf>
    <xf numFmtId="165" fontId="8" fillId="0" borderId="1" xfId="0" applyNumberFormat="1" applyFont="1" applyBorder="1" applyAlignment="1">
      <alignment horizontal="center" vertical="center" wrapText="1"/>
    </xf>
    <xf numFmtId="0" fontId="8" fillId="0" borderId="1" xfId="0" applyFont="1" applyBorder="1" applyAlignment="1">
      <alignment horizontal="right" vertical="center" wrapText="1"/>
    </xf>
    <xf numFmtId="0" fontId="8" fillId="0" borderId="1" xfId="0" applyFont="1" applyBorder="1" applyAlignment="1">
      <alignment horizontal="left" wrapText="1"/>
    </xf>
    <xf numFmtId="0" fontId="8" fillId="0" borderId="1" xfId="0" applyFont="1" applyBorder="1" applyAlignment="1">
      <alignment horizontal="center" wrapText="1"/>
    </xf>
    <xf numFmtId="165" fontId="27" fillId="0" borderId="1" xfId="0" applyNumberFormat="1" applyFont="1" applyBorder="1" applyAlignment="1">
      <alignment horizontal="center" vertical="center" wrapText="1"/>
    </xf>
    <xf numFmtId="0" fontId="7" fillId="0" borderId="1" xfId="0" applyFont="1" applyBorder="1" applyAlignment="1">
      <alignment horizontal="left" wrapText="1"/>
    </xf>
    <xf numFmtId="0" fontId="7" fillId="0" borderId="1" xfId="0" applyFont="1" applyBorder="1" applyAlignment="1">
      <alignment horizontal="center" wrapText="1"/>
    </xf>
    <xf numFmtId="165" fontId="7" fillId="0" borderId="1" xfId="0" applyNumberFormat="1" applyFont="1" applyBorder="1" applyAlignment="1">
      <alignment horizontal="center" vertical="center" wrapText="1"/>
    </xf>
    <xf numFmtId="165" fontId="7" fillId="0" borderId="1" xfId="0" applyNumberFormat="1" applyFont="1" applyBorder="1" applyAlignment="1">
      <alignment horizontal="right" vertical="center" wrapText="1"/>
    </xf>
    <xf numFmtId="0" fontId="7" fillId="0" borderId="1" xfId="0" applyFont="1" applyBorder="1"/>
    <xf numFmtId="0" fontId="7" fillId="0" borderId="1" xfId="0" applyFont="1" applyBorder="1" applyAlignment="1">
      <alignment horizontal="center"/>
    </xf>
    <xf numFmtId="3" fontId="7" fillId="0" borderId="1" xfId="0" applyNumberFormat="1" applyFont="1" applyBorder="1" applyAlignment="1">
      <alignment horizontal="right" vertical="center" wrapText="1"/>
    </xf>
    <xf numFmtId="0" fontId="29" fillId="2" borderId="1" xfId="0" applyFont="1" applyFill="1" applyBorder="1" applyAlignment="1">
      <alignment vertical="center" wrapText="1"/>
    </xf>
    <xf numFmtId="0" fontId="7" fillId="0" borderId="5" xfId="0" applyFont="1" applyBorder="1" applyAlignment="1">
      <alignment horizontal="center" vertical="center" wrapText="1"/>
    </xf>
    <xf numFmtId="0" fontId="14" fillId="0" borderId="5" xfId="0" applyFont="1" applyBorder="1" applyAlignment="1">
      <alignment horizontal="left" vertical="center" wrapText="1"/>
    </xf>
    <xf numFmtId="0" fontId="23" fillId="3" borderId="1" xfId="0" applyFont="1" applyFill="1" applyBorder="1" applyAlignment="1">
      <alignment horizontal="center" vertical="center"/>
    </xf>
    <xf numFmtId="0" fontId="14" fillId="0" borderId="5" xfId="0" applyFont="1" applyBorder="1" applyAlignment="1">
      <alignment horizontal="center" vertical="center" wrapText="1"/>
    </xf>
    <xf numFmtId="0" fontId="14" fillId="0" borderId="1" xfId="0" applyFont="1" applyBorder="1" applyAlignment="1">
      <alignment wrapText="1"/>
    </xf>
    <xf numFmtId="0" fontId="33" fillId="2" borderId="1" xfId="0" applyFont="1" applyFill="1" applyBorder="1" applyAlignment="1">
      <alignment horizontal="center" vertical="center"/>
    </xf>
    <xf numFmtId="0" fontId="4" fillId="0" borderId="0" xfId="0" applyFont="1" applyAlignment="1">
      <alignment vertical="center" wrapText="1"/>
    </xf>
    <xf numFmtId="0" fontId="38" fillId="0" borderId="1" xfId="0" applyFont="1" applyBorder="1" applyAlignment="1">
      <alignment horizontal="center" vertical="center" wrapText="1"/>
    </xf>
    <xf numFmtId="0" fontId="0" fillId="2" borderId="0" xfId="0" applyFill="1"/>
    <xf numFmtId="165" fontId="44" fillId="0" borderId="1" xfId="1" applyNumberFormat="1" applyFont="1" applyFill="1" applyBorder="1" applyAlignment="1">
      <alignment horizontal="right" vertical="center"/>
    </xf>
    <xf numFmtId="165" fontId="5" fillId="0" borderId="1" xfId="1" applyNumberFormat="1" applyFont="1" applyFill="1" applyBorder="1" applyAlignment="1">
      <alignment vertical="center"/>
    </xf>
    <xf numFmtId="165" fontId="43" fillId="0" borderId="1" xfId="1" applyNumberFormat="1" applyFont="1" applyFill="1" applyBorder="1" applyAlignment="1">
      <alignment vertical="center"/>
    </xf>
    <xf numFmtId="0" fontId="40" fillId="0" borderId="0" xfId="0" applyFont="1"/>
    <xf numFmtId="0" fontId="41" fillId="0" borderId="1" xfId="0" applyFont="1" applyBorder="1" applyAlignment="1">
      <alignment horizontal="center" vertical="center"/>
    </xf>
    <xf numFmtId="0" fontId="41" fillId="0" borderId="1" xfId="0" applyFont="1" applyBorder="1" applyAlignment="1">
      <alignment horizontal="center" vertical="center" wrapText="1"/>
    </xf>
    <xf numFmtId="0" fontId="43" fillId="0" borderId="1" xfId="0" applyFont="1" applyBorder="1" applyAlignment="1">
      <alignment horizontal="center" vertical="center"/>
    </xf>
    <xf numFmtId="0" fontId="43" fillId="0" borderId="1" xfId="0" applyFont="1" applyBorder="1" applyAlignment="1">
      <alignment vertical="center" wrapText="1"/>
    </xf>
    <xf numFmtId="0" fontId="40" fillId="0" borderId="1" xfId="0" applyFont="1" applyBorder="1"/>
    <xf numFmtId="0" fontId="45" fillId="0" borderId="1" xfId="0" applyFont="1" applyBorder="1"/>
    <xf numFmtId="0" fontId="45" fillId="0" borderId="0" xfId="0" applyFont="1"/>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165" fontId="44" fillId="0" borderId="1" xfId="0" applyNumberFormat="1" applyFont="1" applyBorder="1" applyAlignment="1">
      <alignment horizontal="right" vertical="center"/>
    </xf>
    <xf numFmtId="0" fontId="5" fillId="0" borderId="1" xfId="0" applyFont="1" applyBorder="1" applyAlignment="1">
      <alignment vertical="center" wrapText="1"/>
    </xf>
    <xf numFmtId="0" fontId="47" fillId="0" borderId="1" xfId="0" applyFont="1" applyBorder="1"/>
    <xf numFmtId="0" fontId="47" fillId="0" borderId="0" xfId="0" applyFont="1"/>
    <xf numFmtId="0" fontId="45" fillId="0" borderId="1" xfId="0" applyFont="1" applyBorder="1" applyAlignment="1">
      <alignment horizontal="center" vertical="center"/>
    </xf>
    <xf numFmtId="0" fontId="51" fillId="0" borderId="1" xfId="0" applyFont="1" applyBorder="1"/>
    <xf numFmtId="0" fontId="51" fillId="0" borderId="0" xfId="0" applyFont="1"/>
    <xf numFmtId="0" fontId="5" fillId="0" borderId="1" xfId="0" applyFont="1" applyBorder="1" applyAlignment="1">
      <alignment horizontal="center" vertical="center"/>
    </xf>
    <xf numFmtId="165" fontId="5" fillId="0" borderId="1" xfId="0" applyNumberFormat="1" applyFont="1" applyBorder="1" applyAlignment="1">
      <alignment horizontal="center" vertical="center"/>
    </xf>
    <xf numFmtId="0" fontId="43" fillId="0" borderId="1" xfId="0" applyFont="1" applyBorder="1" applyAlignment="1">
      <alignment horizontal="center" vertical="center" wrapText="1"/>
    </xf>
    <xf numFmtId="0" fontId="43" fillId="0" borderId="1" xfId="0" applyFont="1" applyBorder="1" applyAlignment="1">
      <alignment horizontal="left" vertical="center"/>
    </xf>
    <xf numFmtId="165" fontId="43" fillId="0" borderId="1" xfId="0" applyNumberFormat="1" applyFont="1" applyBorder="1" applyAlignment="1">
      <alignment horizontal="center" vertical="center"/>
    </xf>
    <xf numFmtId="0" fontId="5" fillId="0" borderId="1" xfId="0" applyFont="1" applyBorder="1"/>
    <xf numFmtId="0" fontId="5" fillId="0" borderId="1" xfId="0" quotePrefix="1" applyFont="1" applyBorder="1" applyAlignment="1">
      <alignment horizontal="left" vertical="center" wrapText="1"/>
    </xf>
    <xf numFmtId="0" fontId="43" fillId="0" borderId="1" xfId="0" applyFont="1" applyBorder="1" applyAlignment="1">
      <alignment vertical="center"/>
    </xf>
    <xf numFmtId="0" fontId="43" fillId="0" borderId="1" xfId="0" applyFont="1" applyBorder="1" applyAlignment="1">
      <alignment horizontal="left" vertical="center" wrapText="1"/>
    </xf>
    <xf numFmtId="165" fontId="43" fillId="0" borderId="1" xfId="0" applyNumberFormat="1" applyFont="1" applyBorder="1" applyAlignment="1">
      <alignment vertical="center"/>
    </xf>
    <xf numFmtId="0" fontId="42" fillId="0" borderId="1" xfId="0" applyFont="1" applyBorder="1" applyAlignment="1">
      <alignment vertical="center" wrapText="1"/>
    </xf>
    <xf numFmtId="0" fontId="44" fillId="0" borderId="1" xfId="0" applyFont="1" applyBorder="1" applyAlignment="1">
      <alignment horizontal="center" vertical="center" wrapText="1"/>
    </xf>
    <xf numFmtId="0" fontId="42" fillId="0" borderId="1" xfId="0" applyFont="1" applyBorder="1"/>
    <xf numFmtId="165" fontId="5" fillId="0" borderId="1" xfId="0" applyNumberFormat="1" applyFont="1" applyBorder="1" applyAlignment="1">
      <alignment vertical="center"/>
    </xf>
    <xf numFmtId="0" fontId="5" fillId="0" borderId="1" xfId="0" applyFont="1" applyBorder="1" applyAlignment="1">
      <alignment horizontal="right" vertical="center"/>
    </xf>
    <xf numFmtId="0" fontId="46" fillId="0" borderId="1" xfId="0" applyFont="1" applyBorder="1" applyAlignment="1">
      <alignment horizontal="center" vertical="center" wrapText="1"/>
    </xf>
    <xf numFmtId="0" fontId="47" fillId="0" borderId="1" xfId="0" applyFont="1" applyBorder="1" applyAlignment="1">
      <alignment horizontal="center"/>
    </xf>
    <xf numFmtId="0" fontId="5" fillId="0" borderId="1" xfId="0" quotePrefix="1" applyFont="1" applyBorder="1" applyAlignment="1">
      <alignment horizontal="center" vertical="center"/>
    </xf>
    <xf numFmtId="0" fontId="47" fillId="0" borderId="1" xfId="0" applyFont="1" applyBorder="1" applyAlignment="1">
      <alignment horizontal="center" vertical="center"/>
    </xf>
    <xf numFmtId="0" fontId="47" fillId="0" borderId="1" xfId="0" applyFont="1" applyBorder="1" applyAlignment="1">
      <alignment horizontal="center" vertical="center" wrapText="1"/>
    </xf>
    <xf numFmtId="3" fontId="5" fillId="0" borderId="1" xfId="0" applyNumberFormat="1" applyFont="1" applyBorder="1" applyAlignment="1">
      <alignment horizontal="right" vertical="center"/>
    </xf>
    <xf numFmtId="0" fontId="43" fillId="0" borderId="1" xfId="0" applyFont="1" applyBorder="1" applyAlignment="1">
      <alignment horizontal="left" wrapText="1"/>
    </xf>
    <xf numFmtId="0" fontId="43" fillId="0" borderId="1" xfId="0" applyFont="1" applyBorder="1" applyAlignment="1">
      <alignment horizontal="center" wrapText="1"/>
    </xf>
    <xf numFmtId="0" fontId="5" fillId="0" borderId="1" xfId="0" applyFont="1" applyBorder="1" applyAlignment="1">
      <alignment horizontal="left" wrapText="1"/>
    </xf>
    <xf numFmtId="0" fontId="5" fillId="0" borderId="1" xfId="0" applyFont="1" applyBorder="1" applyAlignment="1">
      <alignment horizontal="center" wrapText="1"/>
    </xf>
    <xf numFmtId="0" fontId="5" fillId="0" borderId="1" xfId="0" applyFont="1" applyBorder="1" applyAlignment="1">
      <alignment horizontal="center"/>
    </xf>
    <xf numFmtId="0" fontId="5" fillId="0" borderId="5" xfId="0" applyFont="1" applyBorder="1" applyAlignment="1">
      <alignment horizontal="center" vertical="center"/>
    </xf>
    <xf numFmtId="0" fontId="43" fillId="0" borderId="5" xfId="0" applyFont="1" applyBorder="1" applyAlignment="1">
      <alignment horizontal="left" vertical="center" wrapText="1"/>
    </xf>
    <xf numFmtId="0" fontId="47" fillId="0" borderId="5" xfId="0" applyFont="1" applyBorder="1" applyAlignment="1">
      <alignment horizontal="center" vertical="center" wrapText="1"/>
    </xf>
    <xf numFmtId="0" fontId="5" fillId="0" borderId="5" xfId="0" applyFont="1" applyBorder="1" applyAlignment="1">
      <alignment horizontal="center" wrapText="1"/>
    </xf>
    <xf numFmtId="165" fontId="5" fillId="0" borderId="5" xfId="0" applyNumberFormat="1" applyFont="1" applyBorder="1" applyAlignment="1">
      <alignment horizontal="right" vertical="center" wrapText="1"/>
    </xf>
    <xf numFmtId="0" fontId="43" fillId="0" borderId="5" xfId="0" applyFont="1" applyBorder="1" applyAlignment="1">
      <alignment horizontal="left" wrapText="1"/>
    </xf>
    <xf numFmtId="0" fontId="43" fillId="0" borderId="5" xfId="0" applyFont="1" applyBorder="1" applyAlignment="1">
      <alignment horizontal="center" wrapText="1"/>
    </xf>
    <xf numFmtId="0" fontId="5" fillId="0" borderId="5" xfId="0" applyFont="1" applyBorder="1" applyAlignment="1">
      <alignment horizontal="left" wrapText="1"/>
    </xf>
    <xf numFmtId="165" fontId="5" fillId="0" borderId="5" xfId="0" applyNumberFormat="1" applyFont="1" applyBorder="1" applyAlignment="1">
      <alignment horizontal="center" vertical="center" wrapText="1"/>
    </xf>
    <xf numFmtId="0" fontId="5" fillId="0" borderId="5" xfId="0" applyFont="1" applyBorder="1" applyAlignment="1">
      <alignment horizontal="left" vertical="center" wrapText="1"/>
    </xf>
    <xf numFmtId="3" fontId="5" fillId="0" borderId="5" xfId="0" applyNumberFormat="1" applyFont="1" applyBorder="1" applyAlignment="1">
      <alignment horizontal="right" vertical="center" wrapText="1"/>
    </xf>
    <xf numFmtId="0" fontId="5" fillId="0" borderId="5" xfId="0" applyFont="1" applyBorder="1"/>
    <xf numFmtId="0" fontId="5" fillId="0" borderId="5" xfId="0" applyFont="1" applyBorder="1" applyAlignment="1">
      <alignment horizontal="center"/>
    </xf>
    <xf numFmtId="0" fontId="43" fillId="0" borderId="1" xfId="0" applyFont="1" applyBorder="1"/>
    <xf numFmtId="0" fontId="49" fillId="0" borderId="1" xfId="0" applyFont="1" applyBorder="1" applyAlignment="1">
      <alignment horizontal="center" vertical="center" wrapText="1"/>
    </xf>
    <xf numFmtId="0" fontId="48" fillId="0" borderId="1" xfId="0" applyFont="1" applyBorder="1" applyAlignment="1">
      <alignment horizontal="center" vertical="center" wrapText="1"/>
    </xf>
    <xf numFmtId="0" fontId="4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wrapText="1"/>
    </xf>
    <xf numFmtId="0" fontId="5" fillId="0" borderId="1" xfId="0" applyFont="1" applyBorder="1" applyAlignment="1">
      <alignment vertical="center"/>
    </xf>
    <xf numFmtId="3" fontId="43" fillId="0" borderId="1" xfId="0" applyNumberFormat="1" applyFont="1" applyBorder="1" applyAlignment="1">
      <alignment horizontal="right" vertical="center"/>
    </xf>
    <xf numFmtId="0" fontId="43" fillId="0" borderId="1" xfId="2" applyFont="1" applyBorder="1" applyAlignment="1">
      <alignment horizontal="center" vertical="center"/>
    </xf>
    <xf numFmtId="0" fontId="43" fillId="0" borderId="1" xfId="2" applyFont="1" applyBorder="1" applyAlignment="1">
      <alignment horizontal="left" vertical="center" wrapText="1"/>
    </xf>
    <xf numFmtId="0" fontId="43" fillId="0" borderId="1" xfId="2" applyFont="1" applyBorder="1" applyAlignment="1">
      <alignment horizontal="center" vertical="center" wrapText="1"/>
    </xf>
    <xf numFmtId="0" fontId="5" fillId="0" borderId="1" xfId="3" applyFont="1" applyBorder="1" applyAlignment="1">
      <alignment horizontal="center" vertical="center"/>
    </xf>
    <xf numFmtId="3" fontId="5" fillId="0" borderId="1" xfId="3" applyNumberFormat="1" applyFont="1" applyBorder="1" applyAlignment="1">
      <alignment horizontal="right" vertical="center"/>
    </xf>
    <xf numFmtId="0" fontId="43" fillId="0" borderId="1" xfId="3" applyFont="1" applyBorder="1" applyAlignment="1">
      <alignment horizontal="center" vertical="center"/>
    </xf>
    <xf numFmtId="3" fontId="43" fillId="0" borderId="1" xfId="3" applyNumberFormat="1" applyFont="1" applyBorder="1" applyAlignment="1">
      <alignment horizontal="right" vertical="center"/>
    </xf>
    <xf numFmtId="0" fontId="40" fillId="0" borderId="0" xfId="0" applyFont="1" applyAlignment="1">
      <alignment vertical="center"/>
    </xf>
    <xf numFmtId="0" fontId="41" fillId="0" borderId="6" xfId="0" applyFont="1" applyBorder="1" applyAlignment="1">
      <alignment horizontal="center" vertical="center" wrapText="1"/>
    </xf>
    <xf numFmtId="165" fontId="41" fillId="0" borderId="6" xfId="0" applyNumberFormat="1" applyFont="1" applyBorder="1" applyAlignment="1">
      <alignment horizontal="right" vertical="center"/>
    </xf>
    <xf numFmtId="0" fontId="40" fillId="0" borderId="6" xfId="0" applyFont="1" applyBorder="1"/>
    <xf numFmtId="165" fontId="5" fillId="0" borderId="6" xfId="1" applyNumberFormat="1" applyFont="1" applyFill="1" applyBorder="1" applyAlignment="1">
      <alignment vertical="center"/>
    </xf>
    <xf numFmtId="165" fontId="43" fillId="0" borderId="6" xfId="1" applyNumberFormat="1" applyFont="1" applyFill="1" applyBorder="1" applyAlignment="1">
      <alignment vertical="center"/>
    </xf>
    <xf numFmtId="165" fontId="43" fillId="0" borderId="6" xfId="0" applyNumberFormat="1" applyFont="1" applyBorder="1" applyAlignment="1">
      <alignment horizontal="center" vertical="center" wrapText="1"/>
    </xf>
    <xf numFmtId="165" fontId="49" fillId="0" borderId="6" xfId="0" applyNumberFormat="1" applyFont="1" applyBorder="1" applyAlignment="1">
      <alignment horizontal="center" vertical="center" wrapText="1"/>
    </xf>
    <xf numFmtId="165" fontId="43" fillId="0" borderId="7" xfId="0" applyNumberFormat="1" applyFont="1" applyBorder="1" applyAlignment="1">
      <alignment horizontal="center" vertical="center" wrapText="1"/>
    </xf>
    <xf numFmtId="165" fontId="49" fillId="0" borderId="7" xfId="0" applyNumberFormat="1" applyFont="1" applyBorder="1" applyAlignment="1">
      <alignment horizontal="center" vertical="center" wrapText="1"/>
    </xf>
    <xf numFmtId="165" fontId="5" fillId="0" borderId="7" xfId="0" applyNumberFormat="1" applyFont="1" applyBorder="1" applyAlignment="1">
      <alignment horizontal="center" vertical="center" wrapText="1"/>
    </xf>
    <xf numFmtId="165" fontId="43" fillId="0" borderId="6" xfId="0" applyNumberFormat="1" applyFont="1" applyBorder="1" applyAlignment="1">
      <alignment horizontal="center" vertical="center"/>
    </xf>
    <xf numFmtId="165" fontId="43" fillId="0" borderId="6" xfId="0" applyNumberFormat="1" applyFont="1" applyBorder="1" applyAlignment="1">
      <alignment vertical="center"/>
    </xf>
    <xf numFmtId="0" fontId="40" fillId="4" borderId="0" xfId="0" applyFont="1" applyFill="1"/>
    <xf numFmtId="0" fontId="41" fillId="4" borderId="1" xfId="0" applyFont="1" applyFill="1" applyBorder="1" applyAlignment="1">
      <alignment horizontal="center" vertical="center" wrapText="1"/>
    </xf>
    <xf numFmtId="0" fontId="42" fillId="4" borderId="1" xfId="0" applyFont="1" applyFill="1" applyBorder="1"/>
    <xf numFmtId="165" fontId="41" fillId="4" borderId="1" xfId="0" applyNumberFormat="1" applyFont="1" applyFill="1" applyBorder="1" applyAlignment="1">
      <alignment horizontal="right" vertical="center"/>
    </xf>
    <xf numFmtId="165" fontId="44" fillId="4" borderId="1" xfId="1" applyNumberFormat="1" applyFont="1" applyFill="1" applyBorder="1" applyAlignment="1">
      <alignment horizontal="right" vertical="center"/>
    </xf>
    <xf numFmtId="0" fontId="40" fillId="4" borderId="1" xfId="0" applyFont="1" applyFill="1" applyBorder="1"/>
    <xf numFmtId="165" fontId="5" fillId="4" borderId="1" xfId="1" applyNumberFormat="1" applyFont="1" applyFill="1" applyBorder="1" applyAlignment="1">
      <alignment vertical="center"/>
    </xf>
    <xf numFmtId="165" fontId="43" fillId="4" borderId="1" xfId="1" applyNumberFormat="1" applyFont="1" applyFill="1" applyBorder="1" applyAlignment="1">
      <alignment vertical="center"/>
    </xf>
    <xf numFmtId="0" fontId="47" fillId="4" borderId="1" xfId="0" applyFont="1" applyFill="1" applyBorder="1"/>
    <xf numFmtId="0" fontId="43" fillId="4" borderId="1" xfId="0" applyFont="1" applyFill="1" applyBorder="1" applyAlignment="1">
      <alignment horizontal="right" vertical="center" wrapText="1"/>
    </xf>
    <xf numFmtId="165" fontId="43" fillId="4" borderId="1" xfId="0" applyNumberFormat="1" applyFont="1" applyFill="1" applyBorder="1" applyAlignment="1">
      <alignment horizontal="center" vertical="center" wrapText="1"/>
    </xf>
    <xf numFmtId="3" fontId="5" fillId="4" borderId="1" xfId="0" applyNumberFormat="1" applyFont="1" applyFill="1" applyBorder="1" applyAlignment="1">
      <alignment horizontal="right" vertical="center"/>
    </xf>
    <xf numFmtId="165" fontId="49" fillId="4" borderId="1" xfId="0" applyNumberFormat="1" applyFont="1" applyFill="1" applyBorder="1" applyAlignment="1">
      <alignment horizontal="center" vertical="center" wrapText="1"/>
    </xf>
    <xf numFmtId="165" fontId="5" fillId="4" borderId="1" xfId="0" applyNumberFormat="1" applyFont="1" applyFill="1" applyBorder="1" applyAlignment="1">
      <alignment horizontal="center" vertical="center" wrapText="1"/>
    </xf>
    <xf numFmtId="165" fontId="5" fillId="4" borderId="1" xfId="0" applyNumberFormat="1" applyFont="1" applyFill="1" applyBorder="1" applyAlignment="1">
      <alignment horizontal="right" vertical="center" wrapText="1"/>
    </xf>
    <xf numFmtId="3" fontId="5" fillId="4" borderId="1" xfId="0" applyNumberFormat="1" applyFont="1" applyFill="1" applyBorder="1" applyAlignment="1">
      <alignment horizontal="right" vertical="center" wrapText="1"/>
    </xf>
    <xf numFmtId="0" fontId="50" fillId="4" borderId="1" xfId="0" applyFont="1" applyFill="1" applyBorder="1"/>
    <xf numFmtId="0" fontId="5" fillId="4" borderId="1" xfId="0" applyFont="1" applyFill="1" applyBorder="1"/>
    <xf numFmtId="0" fontId="51" fillId="4" borderId="1" xfId="0" applyFont="1" applyFill="1" applyBorder="1"/>
    <xf numFmtId="165" fontId="5" fillId="4" borderId="1" xfId="0" applyNumberFormat="1" applyFont="1" applyFill="1" applyBorder="1" applyAlignment="1">
      <alignment horizontal="center" vertical="center"/>
    </xf>
    <xf numFmtId="165" fontId="43" fillId="4" borderId="1" xfId="0" applyNumberFormat="1" applyFont="1" applyFill="1" applyBorder="1" applyAlignment="1">
      <alignment horizontal="center" vertical="center"/>
    </xf>
    <xf numFmtId="3" fontId="43" fillId="4" borderId="1" xfId="0" applyNumberFormat="1" applyFont="1" applyFill="1" applyBorder="1" applyAlignment="1">
      <alignment horizontal="right" vertical="center"/>
    </xf>
    <xf numFmtId="3" fontId="5" fillId="4" borderId="1" xfId="3" applyNumberFormat="1" applyFont="1" applyFill="1" applyBorder="1" applyAlignment="1">
      <alignment horizontal="right" vertical="center"/>
    </xf>
    <xf numFmtId="3" fontId="43" fillId="4" borderId="1" xfId="3" applyNumberFormat="1" applyFont="1" applyFill="1" applyBorder="1" applyAlignment="1">
      <alignment horizontal="right" vertical="center"/>
    </xf>
    <xf numFmtId="165" fontId="5" fillId="4" borderId="1" xfId="0" applyNumberFormat="1" applyFont="1" applyFill="1" applyBorder="1" applyAlignment="1">
      <alignment vertical="center"/>
    </xf>
    <xf numFmtId="0" fontId="43" fillId="4" borderId="1" xfId="0" applyFont="1" applyFill="1" applyBorder="1" applyAlignment="1">
      <alignment vertical="center"/>
    </xf>
    <xf numFmtId="165" fontId="43" fillId="4" borderId="1" xfId="0" applyNumberFormat="1" applyFont="1" applyFill="1" applyBorder="1" applyAlignment="1">
      <alignment vertical="center"/>
    </xf>
    <xf numFmtId="165" fontId="50" fillId="4" borderId="1" xfId="0" applyNumberFormat="1" applyFont="1" applyFill="1" applyBorder="1"/>
    <xf numFmtId="3" fontId="50" fillId="4" borderId="1" xfId="0" applyNumberFormat="1" applyFont="1" applyFill="1" applyBorder="1"/>
    <xf numFmtId="165" fontId="40" fillId="0" borderId="0" xfId="0" applyNumberFormat="1" applyFont="1"/>
    <xf numFmtId="0" fontId="52" fillId="0" borderId="0" xfId="4"/>
    <xf numFmtId="0" fontId="52" fillId="0" borderId="0" xfId="4" applyAlignment="1">
      <alignment horizontal="right"/>
    </xf>
    <xf numFmtId="0" fontId="53" fillId="0" borderId="0" xfId="4" applyFont="1" applyAlignment="1">
      <alignment vertical="center"/>
    </xf>
    <xf numFmtId="0" fontId="54" fillId="0" borderId="0" xfId="4" applyFont="1"/>
    <xf numFmtId="0" fontId="55" fillId="0" borderId="6" xfId="4" applyFont="1" applyBorder="1" applyAlignment="1">
      <alignment horizontal="center" vertical="center" wrapText="1"/>
    </xf>
    <xf numFmtId="0" fontId="55" fillId="0" borderId="1" xfId="4" applyFont="1" applyBorder="1" applyAlignment="1">
      <alignment horizontal="center" vertical="center" wrapText="1"/>
    </xf>
    <xf numFmtId="0" fontId="52" fillId="0" borderId="0" xfId="4" applyAlignment="1">
      <alignment horizontal="center"/>
    </xf>
    <xf numFmtId="0" fontId="56" fillId="0" borderId="1" xfId="4" applyFont="1" applyBorder="1" applyAlignment="1">
      <alignment horizontal="center" vertical="top" wrapText="1"/>
    </xf>
    <xf numFmtId="0" fontId="57" fillId="0" borderId="1" xfId="4" quotePrefix="1" applyFont="1" applyBorder="1" applyAlignment="1">
      <alignment horizontal="center" vertical="center" wrapText="1"/>
    </xf>
    <xf numFmtId="0" fontId="58" fillId="0" borderId="1" xfId="4" applyFont="1" applyBorder="1" applyAlignment="1">
      <alignment horizontal="center" vertical="center" wrapText="1"/>
    </xf>
    <xf numFmtId="0" fontId="57" fillId="0" borderId="1" xfId="4" applyFont="1" applyBorder="1" applyAlignment="1">
      <alignment horizontal="center" vertical="center" wrapText="1"/>
    </xf>
    <xf numFmtId="0" fontId="54" fillId="0" borderId="1" xfId="4" applyFont="1" applyBorder="1" applyAlignment="1">
      <alignment horizontal="center" vertical="center" wrapText="1"/>
    </xf>
    <xf numFmtId="0" fontId="54" fillId="0" borderId="1" xfId="4" applyFont="1" applyBorder="1" applyAlignment="1">
      <alignment vertical="center" wrapText="1"/>
    </xf>
    <xf numFmtId="3" fontId="54" fillId="0" borderId="1" xfId="4" applyNumberFormat="1" applyFont="1" applyBorder="1" applyAlignment="1">
      <alignment horizontal="right" vertical="center" wrapText="1"/>
    </xf>
    <xf numFmtId="3" fontId="54" fillId="0" borderId="1" xfId="4" applyNumberFormat="1" applyFont="1" applyBorder="1" applyAlignment="1">
      <alignment vertical="center" wrapText="1"/>
    </xf>
    <xf numFmtId="3" fontId="56" fillId="0" borderId="1" xfId="4" applyNumberFormat="1" applyFont="1" applyBorder="1" applyAlignment="1">
      <alignment vertical="center" wrapText="1"/>
    </xf>
    <xf numFmtId="0" fontId="14" fillId="0" borderId="0" xfId="4" applyFont="1"/>
    <xf numFmtId="0" fontId="14" fillId="0" borderId="0" xfId="4" applyFont="1" applyAlignment="1">
      <alignment horizontal="center"/>
    </xf>
    <xf numFmtId="0" fontId="39" fillId="0" borderId="0" xfId="0" applyFont="1" applyAlignment="1">
      <alignment horizontal="center" wrapText="1"/>
    </xf>
    <xf numFmtId="0" fontId="13" fillId="0" borderId="0" xfId="4" applyFont="1" applyAlignment="1">
      <alignment horizontal="center" vertical="center" wrapText="1"/>
    </xf>
    <xf numFmtId="165" fontId="14" fillId="0" borderId="1" xfId="1" applyNumberFormat="1" applyFont="1" applyBorder="1" applyAlignment="1">
      <alignment horizontal="center" vertical="center" wrapText="1"/>
    </xf>
    <xf numFmtId="0" fontId="14" fillId="0" borderId="1" xfId="0" applyFont="1" applyBorder="1" applyAlignment="1">
      <alignment horizontal="justify" vertical="center" wrapText="1"/>
    </xf>
    <xf numFmtId="0" fontId="14" fillId="0" borderId="2" xfId="0" applyFont="1" applyBorder="1" applyAlignment="1">
      <alignment horizontal="left" vertical="top" wrapText="1"/>
    </xf>
    <xf numFmtId="165" fontId="14" fillId="0" borderId="0" xfId="1" applyNumberFormat="1" applyFont="1" applyBorder="1" applyAlignment="1">
      <alignment horizontal="center" vertical="center" wrapText="1"/>
    </xf>
    <xf numFmtId="0" fontId="14" fillId="0" borderId="0" xfId="4" applyFont="1" applyAlignment="1">
      <alignment horizontal="right"/>
    </xf>
    <xf numFmtId="0" fontId="14" fillId="0" borderId="1" xfId="4" applyFont="1" applyBorder="1" applyAlignment="1">
      <alignment horizontal="center" vertical="center"/>
    </xf>
    <xf numFmtId="3" fontId="14" fillId="0" borderId="1" xfId="4" applyNumberFormat="1" applyFont="1" applyBorder="1" applyAlignment="1">
      <alignment horizontal="right" vertical="center" wrapText="1"/>
    </xf>
    <xf numFmtId="3" fontId="13" fillId="0" borderId="1" xfId="4" applyNumberFormat="1" applyFont="1" applyBorder="1" applyAlignment="1">
      <alignment horizontal="right" vertical="center" wrapText="1"/>
    </xf>
    <xf numFmtId="165" fontId="14" fillId="0" borderId="1" xfId="1" applyNumberFormat="1" applyFont="1" applyBorder="1" applyAlignment="1">
      <alignment vertical="center"/>
    </xf>
    <xf numFmtId="0" fontId="14" fillId="0" borderId="1" xfId="4" applyFont="1" applyBorder="1"/>
    <xf numFmtId="0" fontId="14" fillId="0" borderId="1" xfId="4" applyFont="1" applyBorder="1" applyAlignment="1">
      <alignment wrapText="1"/>
    </xf>
    <xf numFmtId="0" fontId="14" fillId="0" borderId="0" xfId="4" applyFont="1" applyAlignment="1">
      <alignment horizontal="right" vertical="center"/>
    </xf>
    <xf numFmtId="0" fontId="13" fillId="0" borderId="1" xfId="4" applyFont="1" applyBorder="1" applyAlignment="1">
      <alignment horizontal="center" vertical="center"/>
    </xf>
    <xf numFmtId="0" fontId="14" fillId="0" borderId="0" xfId="4" applyFont="1" applyAlignment="1">
      <alignment horizontal="center" vertical="center"/>
    </xf>
    <xf numFmtId="165" fontId="43" fillId="0" borderId="0" xfId="0" applyNumberFormat="1" applyFont="1" applyAlignment="1">
      <alignment vertical="center"/>
    </xf>
    <xf numFmtId="165" fontId="45" fillId="0" borderId="1" xfId="0" applyNumberFormat="1" applyFont="1" applyBorder="1" applyAlignment="1">
      <alignment vertical="center"/>
    </xf>
    <xf numFmtId="0" fontId="14" fillId="0" borderId="1" xfId="4" applyFont="1" applyBorder="1" applyAlignment="1">
      <alignment vertical="center"/>
    </xf>
    <xf numFmtId="0" fontId="48" fillId="0" borderId="0" xfId="0" applyFont="1" applyAlignment="1">
      <alignment horizontal="center"/>
    </xf>
    <xf numFmtId="0" fontId="13" fillId="0" borderId="1" xfId="4" applyFont="1" applyBorder="1" applyAlignment="1">
      <alignment vertical="center"/>
    </xf>
    <xf numFmtId="0" fontId="13" fillId="0" borderId="0" xfId="4" applyFont="1" applyAlignment="1">
      <alignment vertical="center"/>
    </xf>
    <xf numFmtId="0" fontId="14" fillId="0" borderId="0" xfId="4" applyFont="1" applyAlignment="1">
      <alignment vertical="center"/>
    </xf>
    <xf numFmtId="165" fontId="14" fillId="0" borderId="0" xfId="4" applyNumberFormat="1" applyFont="1"/>
    <xf numFmtId="0" fontId="14" fillId="0" borderId="1" xfId="4" applyFont="1" applyBorder="1" applyAlignment="1">
      <alignment vertical="center" wrapText="1"/>
    </xf>
    <xf numFmtId="0" fontId="48" fillId="0" borderId="8" xfId="0" applyFont="1" applyBorder="1" applyAlignment="1">
      <alignment horizontal="center"/>
    </xf>
    <xf numFmtId="0" fontId="13" fillId="0" borderId="0" xfId="4" applyFont="1" applyAlignment="1">
      <alignment horizontal="center" vertical="center" wrapText="1"/>
    </xf>
    <xf numFmtId="0" fontId="13" fillId="0" borderId="2" xfId="4" applyFont="1" applyBorder="1" applyAlignment="1">
      <alignment horizontal="center" vertical="center" wrapText="1"/>
    </xf>
    <xf numFmtId="0" fontId="13" fillId="0" borderId="3" xfId="4" applyFont="1" applyBorder="1" applyAlignment="1">
      <alignment horizontal="center" vertical="center" wrapText="1"/>
    </xf>
    <xf numFmtId="0" fontId="13" fillId="0" borderId="2" xfId="4" applyFont="1" applyBorder="1" applyAlignment="1">
      <alignment horizontal="right" vertical="center" wrapText="1" indent="1"/>
    </xf>
    <xf numFmtId="0" fontId="13" fillId="0" borderId="3" xfId="4" applyFont="1" applyBorder="1" applyAlignment="1">
      <alignment horizontal="right" vertical="center" wrapText="1" indent="1"/>
    </xf>
    <xf numFmtId="0" fontId="13" fillId="0" borderId="6" xfId="4" applyFont="1" applyBorder="1" applyAlignment="1">
      <alignment horizontal="left" vertical="center" wrapText="1"/>
    </xf>
    <xf numFmtId="0" fontId="13" fillId="0" borderId="9" xfId="4" applyFont="1" applyBorder="1" applyAlignment="1">
      <alignment horizontal="left" vertical="center" wrapText="1"/>
    </xf>
    <xf numFmtId="0" fontId="13" fillId="0" borderId="4" xfId="4" applyFont="1" applyBorder="1" applyAlignment="1">
      <alignment horizontal="left" vertical="center" wrapText="1"/>
    </xf>
    <xf numFmtId="0" fontId="13" fillId="0" borderId="6" xfId="4" applyFont="1" applyBorder="1" applyAlignment="1">
      <alignment horizontal="left" vertical="center"/>
    </xf>
    <xf numFmtId="0" fontId="13" fillId="0" borderId="9" xfId="4" applyFont="1" applyBorder="1" applyAlignment="1">
      <alignment horizontal="left" vertical="center"/>
    </xf>
    <xf numFmtId="0" fontId="13" fillId="0" borderId="4" xfId="4" applyFont="1" applyBorder="1" applyAlignment="1">
      <alignment horizontal="left" vertical="center"/>
    </xf>
    <xf numFmtId="0" fontId="13" fillId="0" borderId="2" xfId="4" applyFont="1" applyBorder="1" applyAlignment="1">
      <alignment horizontal="center" vertical="center"/>
    </xf>
    <xf numFmtId="0" fontId="13" fillId="0" borderId="3" xfId="4" applyFont="1" applyBorder="1" applyAlignment="1">
      <alignment horizontal="center" vertical="center"/>
    </xf>
    <xf numFmtId="0" fontId="41" fillId="0" borderId="1" xfId="0" applyFont="1" applyBorder="1" applyAlignment="1">
      <alignment horizontal="center" vertical="center" wrapText="1"/>
    </xf>
    <xf numFmtId="0" fontId="41" fillId="0" borderId="1" xfId="0" applyFont="1" applyBorder="1" applyAlignment="1">
      <alignment horizontal="center" vertical="center"/>
    </xf>
    <xf numFmtId="0" fontId="39" fillId="0" borderId="0" xfId="0" applyFont="1" applyAlignment="1">
      <alignment horizontal="center" wrapText="1"/>
    </xf>
    <xf numFmtId="0" fontId="41" fillId="4" borderId="1" xfId="0" applyFont="1" applyFill="1" applyBorder="1" applyAlignment="1">
      <alignment horizontal="center" vertical="center" wrapText="1"/>
    </xf>
    <xf numFmtId="0" fontId="39" fillId="0" borderId="0" xfId="0" applyFont="1" applyAlignment="1">
      <alignment horizontal="center"/>
    </xf>
    <xf numFmtId="0" fontId="41" fillId="0" borderId="6" xfId="0" applyFont="1" applyBorder="1" applyAlignment="1">
      <alignment horizontal="center" vertical="center" wrapText="1"/>
    </xf>
    <xf numFmtId="0" fontId="55" fillId="0" borderId="6" xfId="4" applyFont="1" applyBorder="1" applyAlignment="1">
      <alignment vertical="center" wrapText="1"/>
    </xf>
    <xf numFmtId="0" fontId="55" fillId="0" borderId="9" xfId="4" applyFont="1" applyBorder="1" applyAlignment="1">
      <alignment vertical="center" wrapText="1"/>
    </xf>
    <xf numFmtId="0" fontId="55" fillId="0" borderId="4" xfId="4" applyFont="1" applyBorder="1" applyAlignment="1">
      <alignment vertical="center" wrapText="1"/>
    </xf>
    <xf numFmtId="0" fontId="53" fillId="0" borderId="8" xfId="4" applyFont="1" applyBorder="1" applyAlignment="1">
      <alignment horizontal="center" vertical="center"/>
    </xf>
    <xf numFmtId="0" fontId="55" fillId="0" borderId="2" xfId="4" applyFont="1" applyBorder="1" applyAlignment="1">
      <alignment horizontal="center" vertical="center" wrapText="1"/>
    </xf>
    <xf numFmtId="0" fontId="55" fillId="0" borderId="3" xfId="4" applyFont="1" applyBorder="1" applyAlignment="1">
      <alignment horizontal="center" vertical="center" wrapText="1"/>
    </xf>
    <xf numFmtId="0" fontId="55" fillId="0" borderId="6" xfId="4" applyFont="1" applyBorder="1" applyAlignment="1">
      <alignment horizontal="center" vertical="center" wrapText="1"/>
    </xf>
    <xf numFmtId="0" fontId="55" fillId="0" borderId="9" xfId="4" applyFont="1" applyBorder="1" applyAlignment="1">
      <alignment horizontal="center" vertical="center" wrapText="1"/>
    </xf>
    <xf numFmtId="0" fontId="55" fillId="0" borderId="4" xfId="4" applyFont="1" applyBorder="1" applyAlignment="1">
      <alignment horizontal="center" vertical="center" wrapText="1"/>
    </xf>
    <xf numFmtId="0" fontId="55" fillId="0" borderId="2" xfId="4" applyFont="1" applyBorder="1" applyAlignment="1">
      <alignment horizontal="right" vertical="center" wrapText="1" indent="1"/>
    </xf>
    <xf numFmtId="0" fontId="55" fillId="0" borderId="3" xfId="4" applyFont="1" applyBorder="1" applyAlignment="1">
      <alignment horizontal="right" vertical="center" wrapText="1" indent="1"/>
    </xf>
    <xf numFmtId="0" fontId="4" fillId="0" borderId="1" xfId="0" applyFont="1" applyBorder="1" applyAlignment="1">
      <alignment horizontal="center" vertical="center" wrapText="1"/>
    </xf>
    <xf numFmtId="0" fontId="3" fillId="0" borderId="0" xfId="0" applyFont="1" applyAlignment="1">
      <alignment horizontal="center" wrapText="1"/>
    </xf>
    <xf numFmtId="0" fontId="3" fillId="0" borderId="0" xfId="0" applyFont="1" applyAlignment="1">
      <alignment horizontal="center"/>
    </xf>
    <xf numFmtId="0" fontId="4" fillId="0" borderId="1" xfId="0" applyFont="1" applyBorder="1" applyAlignment="1">
      <alignment horizontal="center" vertical="center"/>
    </xf>
  </cellXfs>
  <cellStyles count="5">
    <cellStyle name="Comma" xfId="1" builtinId="3"/>
    <cellStyle name="Ledger 17 x 11 in 2 3" xfId="3" xr:uid="{00000000-0005-0000-0000-000001000000}"/>
    <cellStyle name="Normal" xfId="0" builtinId="0"/>
    <cellStyle name="Normal 2" xfId="4" xr:uid="{00000000-0005-0000-0000-000003000000}"/>
    <cellStyle name="Normal 2 3" xfId="2" xr:uid="{00000000-0005-0000-0000-000004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Du%20lieu%20Huong%202023\Tran%20Huong\Cong%20viec\DU%20AN\Nam%202025\3.%20Dat%20hang\Ra%20soat%20DG%20LC-YB\Ra%20soat%2005-11\Ngay%2011022026%20Gui%20STC\1.%20Du%20thao%20DMKTKT%20va%20DG_Gui%20So%20KHCN%20ngay%2011022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aCoi\AppData\Local\Temp\Zalo%20Temp\TempDownloads\DT%20&#273;&#7863;t%20h&#224;ng%20theo%20&#273;&#417;n%20gi&#225;%20d&#7921;%20ki&#7871;n_10122025(gui%20trinh).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Du%20lieu%20Huong%202023\Tran%20Huong\Cong%20viec\DU%20AN\Nam%202025\3.%20Dat%20hang\Ra%20soat%20DG%20LC-YB\Ra%20soat%2005-11\Ngay%2004022026\1.%20Du%20thao%20DMKTKT%20va%20DG_Gui%20So%20KHCN%20ngay%200402202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TRUNG%20T&#194;M%20&#7912;NG%20D&#7908;NG\TR&#7840;M%20QUAN%20TR&#7854;C\&#272;&#417;n%20gi&#225;%20d&#7883;ch%20v&#7909;%20c&#244;ng\&#272;&#417;n%20gi&#225;%20g%20th&#225;ng%203.2026-1\4.%20Ph&#7909;%20l&#7909;c%20&#272;&#417;n%20gi&#225;%20d&#7883;ch%20v&#7909;%20c&#244;ng%20tr&#7841;m%205.3.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Đơn giá"/>
      <sheetName val="Đơn giá trước sáp nhập"/>
      <sheetName val="Chương I. THbảo trì TB"/>
      <sheetName val="Chương I. THVận hành"/>
      <sheetName val="Chương II.BTVH-PM"/>
      <sheetName val="Chương III_Cổng CĐS"/>
      <sheetName val="Chương III. Tập huấn CĐS-ok"/>
      <sheetName val="Chương III. ND số"/>
      <sheetName val="Chương IV_ATTT"/>
      <sheetName val="Chương V.Khảo sát"/>
      <sheetName val="Chương VI.Kiểm địnhTB"/>
      <sheetName val="Chương VII.Lưu trữ CSDL"/>
      <sheetName val="Chương VIII.Số hóa DL"/>
      <sheetName val="Chương IX.QLVHIP"/>
      <sheetName val="CHƯƠNG X. HT CĐS"/>
      <sheetName val="Bảng lương"/>
    </sheetNames>
    <sheetDataSet>
      <sheetData sheetId="0"/>
      <sheetData sheetId="1"/>
      <sheetData sheetId="2">
        <row r="9">
          <cell r="J9">
            <v>3627306.2738480112</v>
          </cell>
        </row>
        <row r="10">
          <cell r="J10">
            <v>1450922.5095392044</v>
          </cell>
        </row>
        <row r="11">
          <cell r="J11">
            <v>1813653.1369240056</v>
          </cell>
        </row>
        <row r="15">
          <cell r="J15">
            <v>8850481.4614900555</v>
          </cell>
        </row>
        <row r="22">
          <cell r="J22">
            <v>3410602.6413196027</v>
          </cell>
        </row>
        <row r="27">
          <cell r="J27">
            <v>3410602.6413196027</v>
          </cell>
        </row>
        <row r="28">
          <cell r="J28">
            <v>3410602.6413196027</v>
          </cell>
        </row>
        <row r="29">
          <cell r="J29">
            <v>302172.05186079541</v>
          </cell>
        </row>
        <row r="31">
          <cell r="J31">
            <v>1898617.6412556819</v>
          </cell>
        </row>
        <row r="32">
          <cell r="J32">
            <v>2209123.9748295452</v>
          </cell>
        </row>
        <row r="37">
          <cell r="J37">
            <v>49159.213955965912</v>
          </cell>
        </row>
        <row r="39">
          <cell r="J39">
            <v>885201.87596590922</v>
          </cell>
        </row>
        <row r="45">
          <cell r="J45">
            <v>48203.598366477279</v>
          </cell>
        </row>
        <row r="47">
          <cell r="J47">
            <v>17182.822041477273</v>
          </cell>
        </row>
        <row r="55">
          <cell r="J55">
            <v>476676.41139204544</v>
          </cell>
        </row>
        <row r="59">
          <cell r="J59">
            <v>60418.364045454553</v>
          </cell>
        </row>
        <row r="60">
          <cell r="J60">
            <v>70641.248761363633</v>
          </cell>
        </row>
        <row r="61">
          <cell r="J61">
            <v>147050.91450000001</v>
          </cell>
        </row>
        <row r="63">
          <cell r="J63">
            <v>234784.63387073865</v>
          </cell>
        </row>
        <row r="68">
          <cell r="J68">
            <v>233677.85019886366</v>
          </cell>
        </row>
        <row r="72">
          <cell r="J72">
            <v>5656271.0144659085</v>
          </cell>
        </row>
        <row r="73">
          <cell r="J73">
            <v>4344899.3493579542</v>
          </cell>
        </row>
        <row r="74">
          <cell r="J74">
            <v>395876.59260724438</v>
          </cell>
        </row>
        <row r="79">
          <cell r="J79">
            <v>256210.15397727274</v>
          </cell>
        </row>
        <row r="80">
          <cell r="J80">
            <v>149291.93403409093</v>
          </cell>
        </row>
        <row r="81">
          <cell r="J81">
            <v>146773.92903409092</v>
          </cell>
        </row>
        <row r="82">
          <cell r="J82">
            <v>173569.34914772725</v>
          </cell>
        </row>
        <row r="83">
          <cell r="J83">
            <v>93221.672727272744</v>
          </cell>
        </row>
        <row r="84">
          <cell r="J84">
            <v>173540.90100852275</v>
          </cell>
        </row>
        <row r="85">
          <cell r="J85">
            <v>125668.54244318182</v>
          </cell>
        </row>
        <row r="87">
          <cell r="J87">
            <v>112290.93213068182</v>
          </cell>
        </row>
        <row r="92">
          <cell r="J92">
            <v>132697.87005681818</v>
          </cell>
        </row>
        <row r="96">
          <cell r="J96">
            <v>95200.294039772707</v>
          </cell>
        </row>
        <row r="99">
          <cell r="J99">
            <v>31638.40944886364</v>
          </cell>
        </row>
        <row r="101">
          <cell r="J101">
            <v>114456.55713068182</v>
          </cell>
        </row>
        <row r="106">
          <cell r="J106">
            <v>186369.37176136364</v>
          </cell>
        </row>
        <row r="108">
          <cell r="J108">
            <v>5161696.4171420457</v>
          </cell>
        </row>
        <row r="112">
          <cell r="J112">
            <v>8150327.5075568194</v>
          </cell>
        </row>
        <row r="113">
          <cell r="J113">
            <v>10185252.426204545</v>
          </cell>
        </row>
        <row r="115">
          <cell r="J115">
            <v>994619.7639715909</v>
          </cell>
        </row>
        <row r="116">
          <cell r="J116">
            <v>6243749.7922585234</v>
          </cell>
        </row>
        <row r="124">
          <cell r="J124">
            <v>162719.01135000002</v>
          </cell>
        </row>
        <row r="125">
          <cell r="J125">
            <v>563180.94088772731</v>
          </cell>
        </row>
        <row r="126">
          <cell r="J126">
            <v>52825.667694545467</v>
          </cell>
        </row>
        <row r="129">
          <cell r="J129">
            <v>68593.800497727265</v>
          </cell>
        </row>
        <row r="136">
          <cell r="J136">
            <v>68342.799935454546</v>
          </cell>
        </row>
        <row r="137">
          <cell r="J137">
            <v>27337.119974181827</v>
          </cell>
        </row>
        <row r="138">
          <cell r="J138">
            <v>34171.399967727273</v>
          </cell>
        </row>
        <row r="142">
          <cell r="J142">
            <v>23551.668477272728</v>
          </cell>
        </row>
        <row r="147">
          <cell r="J147">
            <v>23551.668477272728</v>
          </cell>
        </row>
        <row r="150">
          <cell r="J150">
            <v>73536.920386363636</v>
          </cell>
        </row>
        <row r="152">
          <cell r="J152">
            <v>136046.22063136363</v>
          </cell>
        </row>
        <row r="155">
          <cell r="J155">
            <v>130039.20374454546</v>
          </cell>
        </row>
        <row r="158">
          <cell r="J158">
            <v>75367.165201363634</v>
          </cell>
        </row>
        <row r="160">
          <cell r="J160">
            <v>30064.90981534091</v>
          </cell>
        </row>
        <row r="162">
          <cell r="J162">
            <v>90629.061409090908</v>
          </cell>
        </row>
        <row r="163">
          <cell r="J163">
            <v>759562.63926136377</v>
          </cell>
        </row>
        <row r="165">
          <cell r="J165">
            <v>44167.799874545461</v>
          </cell>
        </row>
        <row r="166">
          <cell r="J166">
            <v>46363.632954545457</v>
          </cell>
        </row>
        <row r="167">
          <cell r="J167">
            <v>68974.989592090904</v>
          </cell>
        </row>
        <row r="169">
          <cell r="J169">
            <v>79190.124830727276</v>
          </cell>
        </row>
        <row r="179">
          <cell r="J179">
            <v>61553.06158909091</v>
          </cell>
        </row>
        <row r="180">
          <cell r="J180">
            <v>157937.2775018182</v>
          </cell>
        </row>
        <row r="181">
          <cell r="J181">
            <v>80893.895498181824</v>
          </cell>
        </row>
        <row r="182">
          <cell r="J182">
            <v>11325624.493336366</v>
          </cell>
        </row>
        <row r="186">
          <cell r="J186">
            <v>862746.85636363633</v>
          </cell>
        </row>
        <row r="187">
          <cell r="J187">
            <v>663926.8922140908</v>
          </cell>
        </row>
        <row r="191">
          <cell r="J191">
            <v>19310319.177144546</v>
          </cell>
        </row>
        <row r="193">
          <cell r="J193">
            <v>346380.16254545457</v>
          </cell>
        </row>
        <row r="195">
          <cell r="J195">
            <v>975023.09174454527</v>
          </cell>
        </row>
        <row r="196">
          <cell r="J196">
            <v>90327257.770909086</v>
          </cell>
        </row>
        <row r="243">
          <cell r="J243">
            <v>107287.08345170456</v>
          </cell>
        </row>
        <row r="244">
          <cell r="J244">
            <v>50466.463955965912</v>
          </cell>
        </row>
        <row r="245">
          <cell r="J245">
            <v>122268.51775568182</v>
          </cell>
        </row>
        <row r="247">
          <cell r="J247">
            <v>702723.32192045462</v>
          </cell>
        </row>
        <row r="248">
          <cell r="J248">
            <v>117088.68865909093</v>
          </cell>
        </row>
        <row r="249">
          <cell r="J249">
            <v>454930.01256818185</v>
          </cell>
        </row>
        <row r="250">
          <cell r="J250">
            <v>2323395.1898181825</v>
          </cell>
        </row>
        <row r="363">
          <cell r="J363">
            <v>540031.84772727278</v>
          </cell>
        </row>
        <row r="364">
          <cell r="J364">
            <v>5904325.0636363644</v>
          </cell>
        </row>
        <row r="419">
          <cell r="J419">
            <v>168909.58779545454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TX"/>
      <sheetName val="ĐG"/>
      <sheetName val="Biểu tổng hợp"/>
      <sheetName val="Biểu tổng hợp (2)"/>
      <sheetName val="Ghi chu"/>
      <sheetName val="TỔNG HỢP DT"/>
      <sheetName val="PB01DV_I.1"/>
      <sheetName val="ND bàn giao CA tỉnh"/>
      <sheetName val="PB02DV_I.2"/>
      <sheetName val="PB03DV_I.3"/>
      <sheetName val="PB03DV_I.3 (2)"/>
      <sheetName val="PB04DV_I.4"/>
      <sheetName val="PB05DV_I.5"/>
      <sheetName val="PB06DV_II.1"/>
      <sheetName val="PB07DV_II.2"/>
      <sheetName val="PB08DV_II.3"/>
      <sheetName val="PB09_DVII.4"/>
      <sheetName val="PB10ĐTDV_III"/>
      <sheetName val="PB11DV_IV"/>
      <sheetName val="PB14DV_V"/>
      <sheetName val="PB12DV_VII"/>
      <sheetName val="PB13DV_IX"/>
      <sheetName val="PB14DV_X"/>
      <sheetName val="DMHSNT"/>
      <sheetName val="PB16DV_II"/>
      <sheetName val="PB17DV_II"/>
      <sheetName val="Chỉ tiêu ĐT20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Đơn giá"/>
      <sheetName val="Đơn giá trước sáp nhập"/>
      <sheetName val="Chương I. THbảo trì TB"/>
      <sheetName val="Chương I. THVận hành"/>
      <sheetName val="Chương II.BTVH-PM"/>
      <sheetName val="Chương III_Cổng CĐS"/>
      <sheetName val="Chương III. Tập huấn CĐS-ok"/>
      <sheetName val="Chương III. ND số"/>
      <sheetName val="Chương IV_ATTT"/>
      <sheetName val="Chương V.Khảo sát"/>
      <sheetName val="Chương VI.Kiểm địnhTB"/>
      <sheetName val="Chương VII.Lưu trữ CSDL"/>
      <sheetName val="Chương VIII.Số hóa DL"/>
      <sheetName val="Chương IX.QLVHIP"/>
      <sheetName val="CHƯƠNG X. HT CĐS"/>
      <sheetName val="Bảng lương"/>
    </sheetNames>
    <sheetDataSet>
      <sheetData sheetId="0"/>
      <sheetData sheetId="1"/>
      <sheetData sheetId="2">
        <row r="9">
          <cell r="J9">
            <v>3627306.2738480112</v>
          </cell>
        </row>
        <row r="10">
          <cell r="J10">
            <v>1450922.5095392044</v>
          </cell>
        </row>
        <row r="11">
          <cell r="J11">
            <v>1813653.1369240056</v>
          </cell>
        </row>
        <row r="15">
          <cell r="J15">
            <v>8850481.4614900555</v>
          </cell>
        </row>
        <row r="22">
          <cell r="J22">
            <v>3410602.6413196027</v>
          </cell>
        </row>
        <row r="27">
          <cell r="J27">
            <v>3410602.6413196027</v>
          </cell>
        </row>
        <row r="28">
          <cell r="J28">
            <v>3410602.6413196027</v>
          </cell>
        </row>
        <row r="29">
          <cell r="J29">
            <v>302172.05186079541</v>
          </cell>
        </row>
        <row r="31">
          <cell r="J31">
            <v>1898617.6412556819</v>
          </cell>
        </row>
        <row r="32">
          <cell r="J32">
            <v>2209123.9748295452</v>
          </cell>
        </row>
        <row r="35">
          <cell r="J35">
            <v>2209124.3523920453</v>
          </cell>
        </row>
        <row r="37">
          <cell r="J37">
            <v>49159.213955965912</v>
          </cell>
        </row>
        <row r="39">
          <cell r="J39">
            <v>885201.87596590922</v>
          </cell>
        </row>
        <row r="45">
          <cell r="J45">
            <v>48203.598366477279</v>
          </cell>
        </row>
        <row r="46">
          <cell r="J46">
            <v>71651.772549715912</v>
          </cell>
        </row>
        <row r="47">
          <cell r="J47">
            <v>17182.822041477273</v>
          </cell>
        </row>
        <row r="55">
          <cell r="J55">
            <v>476676.41139204544</v>
          </cell>
        </row>
        <row r="59">
          <cell r="J59">
            <v>60418.364045454553</v>
          </cell>
        </row>
        <row r="60">
          <cell r="J60">
            <v>70641.248761363633</v>
          </cell>
        </row>
        <row r="61">
          <cell r="J61">
            <v>147050.91450000001</v>
          </cell>
        </row>
        <row r="63">
          <cell r="J63">
            <v>234784.63387073865</v>
          </cell>
        </row>
        <row r="68">
          <cell r="J68">
            <v>233677.85019886366</v>
          </cell>
        </row>
        <row r="72">
          <cell r="J72">
            <v>5656271.0144659085</v>
          </cell>
        </row>
        <row r="73">
          <cell r="J73">
            <v>4344899.3493579542</v>
          </cell>
        </row>
        <row r="74">
          <cell r="J74">
            <v>395876.59260724438</v>
          </cell>
        </row>
        <row r="79">
          <cell r="J79">
            <v>256210.15397727274</v>
          </cell>
        </row>
        <row r="80">
          <cell r="J80">
            <v>149291.93403409093</v>
          </cell>
        </row>
        <row r="81">
          <cell r="J81">
            <v>146773.92903409092</v>
          </cell>
        </row>
        <row r="82">
          <cell r="J82">
            <v>173569.34914772725</v>
          </cell>
        </row>
        <row r="83">
          <cell r="J83">
            <v>93221.672727272744</v>
          </cell>
        </row>
        <row r="84">
          <cell r="J84">
            <v>173540.90100852275</v>
          </cell>
        </row>
        <row r="85">
          <cell r="J85">
            <v>125668.54244318182</v>
          </cell>
        </row>
        <row r="87">
          <cell r="J87">
            <v>112290.93213068182</v>
          </cell>
        </row>
        <row r="92">
          <cell r="J92">
            <v>132697.87005681818</v>
          </cell>
        </row>
        <row r="96">
          <cell r="J96">
            <v>95200.294039772707</v>
          </cell>
        </row>
        <row r="99">
          <cell r="J99">
            <v>31638.40944886364</v>
          </cell>
        </row>
        <row r="101">
          <cell r="J101">
            <v>114456.55713068182</v>
          </cell>
        </row>
        <row r="106">
          <cell r="J106">
            <v>186369.37176136364</v>
          </cell>
        </row>
        <row r="108">
          <cell r="J108">
            <v>5161696.4171420457</v>
          </cell>
        </row>
        <row r="112">
          <cell r="J112">
            <v>8150327.5075568194</v>
          </cell>
        </row>
        <row r="113">
          <cell r="J113">
            <v>10185252.426204545</v>
          </cell>
        </row>
        <row r="115">
          <cell r="J115">
            <v>994619.7639715909</v>
          </cell>
        </row>
        <row r="116">
          <cell r="J116">
            <v>6243749.7922585234</v>
          </cell>
        </row>
        <row r="124">
          <cell r="J124">
            <v>162719.01135000002</v>
          </cell>
        </row>
        <row r="125">
          <cell r="J125">
            <v>563180.94088772731</v>
          </cell>
        </row>
        <row r="126">
          <cell r="J126">
            <v>52825.667694545467</v>
          </cell>
        </row>
        <row r="129">
          <cell r="J129">
            <v>68593.800497727265</v>
          </cell>
        </row>
        <row r="136">
          <cell r="J136">
            <v>68342.799935454546</v>
          </cell>
        </row>
        <row r="137">
          <cell r="J137">
            <v>27337.119974181827</v>
          </cell>
        </row>
        <row r="138">
          <cell r="J138">
            <v>34171.399967727273</v>
          </cell>
        </row>
        <row r="142">
          <cell r="J142">
            <v>23551.668477272728</v>
          </cell>
        </row>
        <row r="147">
          <cell r="J147">
            <v>23551.668477272728</v>
          </cell>
        </row>
        <row r="150">
          <cell r="J150">
            <v>73536.920386363636</v>
          </cell>
        </row>
        <row r="151">
          <cell r="J151">
            <v>136046.22063136363</v>
          </cell>
        </row>
        <row r="152">
          <cell r="J152">
            <v>136046.22063136363</v>
          </cell>
        </row>
        <row r="155">
          <cell r="J155">
            <v>130039.20374454546</v>
          </cell>
        </row>
        <row r="158">
          <cell r="J158">
            <v>75367.165201363634</v>
          </cell>
        </row>
        <row r="160">
          <cell r="J160">
            <v>30064.90981534091</v>
          </cell>
        </row>
        <row r="162">
          <cell r="J162">
            <v>90629.061409090908</v>
          </cell>
        </row>
        <row r="163">
          <cell r="J163">
            <v>759562.63926136377</v>
          </cell>
        </row>
        <row r="165">
          <cell r="J165">
            <v>44167.799874545461</v>
          </cell>
        </row>
        <row r="166">
          <cell r="J166">
            <v>46363.632954545457</v>
          </cell>
        </row>
        <row r="167">
          <cell r="J167">
            <v>68974.989592090904</v>
          </cell>
        </row>
        <row r="169">
          <cell r="J169">
            <v>79190.124830727276</v>
          </cell>
        </row>
        <row r="179">
          <cell r="J179">
            <v>61553.06158909091</v>
          </cell>
        </row>
        <row r="180">
          <cell r="J180">
            <v>157937.2775018182</v>
          </cell>
        </row>
        <row r="181">
          <cell r="J181">
            <v>80893.895498181824</v>
          </cell>
        </row>
        <row r="182">
          <cell r="J182">
            <v>11325624.493336366</v>
          </cell>
        </row>
        <row r="186">
          <cell r="J186">
            <v>862746.85636363633</v>
          </cell>
        </row>
        <row r="187">
          <cell r="J187">
            <v>663926.8922140908</v>
          </cell>
        </row>
        <row r="191">
          <cell r="J191">
            <v>19310319.177144546</v>
          </cell>
        </row>
        <row r="193">
          <cell r="J193">
            <v>346380.16254545457</v>
          </cell>
        </row>
        <row r="195">
          <cell r="J195">
            <v>975023.09174454527</v>
          </cell>
        </row>
        <row r="196">
          <cell r="J196">
            <v>90327257.770909086</v>
          </cell>
        </row>
        <row r="197">
          <cell r="J197">
            <v>117091023.06510001</v>
          </cell>
        </row>
        <row r="224">
          <cell r="J224">
            <v>9249940.3110736385</v>
          </cell>
        </row>
        <row r="243">
          <cell r="J243">
            <v>107287.08345170456</v>
          </cell>
        </row>
        <row r="244">
          <cell r="J244">
            <v>50466.463955965912</v>
          </cell>
        </row>
        <row r="245">
          <cell r="J245">
            <v>122268.51775568182</v>
          </cell>
        </row>
        <row r="247">
          <cell r="J247">
            <v>702723.32192045462</v>
          </cell>
        </row>
        <row r="248">
          <cell r="J248">
            <v>117088.68865909093</v>
          </cell>
        </row>
        <row r="249">
          <cell r="J249">
            <v>454930.01256818185</v>
          </cell>
        </row>
        <row r="250">
          <cell r="J250">
            <v>2323395.1898181825</v>
          </cell>
        </row>
        <row r="357">
          <cell r="J357">
            <v>540031.84772727278</v>
          </cell>
        </row>
        <row r="358">
          <cell r="J358">
            <v>5904325.0636363644</v>
          </cell>
        </row>
        <row r="413">
          <cell r="J413">
            <v>168909.58779545454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B 01. Tổng cộng"/>
      <sheetName val="PB 02. Nhân công"/>
      <sheetName val="PB03. Vật liệu"/>
      <sheetName val="PB 04. Dụng cụ"/>
      <sheetName val="PB 05. Năng lượng"/>
      <sheetName val="PB 06. KH Thiết bị"/>
      <sheetName val="PB 07. Ngày công theo bậc lương"/>
    </sheetNames>
    <sheetDataSet>
      <sheetData sheetId="0"/>
      <sheetData sheetId="1">
        <row r="5">
          <cell r="F5">
            <v>810900</v>
          </cell>
        </row>
        <row r="6">
          <cell r="F6">
            <v>810900</v>
          </cell>
        </row>
        <row r="7">
          <cell r="F7">
            <v>810900</v>
          </cell>
        </row>
        <row r="8">
          <cell r="F8">
            <v>405450</v>
          </cell>
        </row>
        <row r="9">
          <cell r="F9">
            <v>405450</v>
          </cell>
        </row>
        <row r="10">
          <cell r="F10">
            <v>405450</v>
          </cell>
        </row>
        <row r="11">
          <cell r="F11">
            <v>810900</v>
          </cell>
        </row>
        <row r="12">
          <cell r="F12">
            <v>405450</v>
          </cell>
        </row>
        <row r="13">
          <cell r="F13">
            <v>405450</v>
          </cell>
        </row>
        <row r="14">
          <cell r="F14">
            <v>405450</v>
          </cell>
        </row>
        <row r="15">
          <cell r="F15">
            <v>405450</v>
          </cell>
        </row>
        <row r="16">
          <cell r="F16">
            <v>405450</v>
          </cell>
        </row>
        <row r="17">
          <cell r="F17">
            <v>405450</v>
          </cell>
        </row>
        <row r="18">
          <cell r="F18">
            <v>405450</v>
          </cell>
        </row>
        <row r="19">
          <cell r="F19">
            <v>405450</v>
          </cell>
        </row>
        <row r="20">
          <cell r="F20">
            <v>405450</v>
          </cell>
        </row>
        <row r="21">
          <cell r="F21">
            <v>405450</v>
          </cell>
        </row>
        <row r="22">
          <cell r="F22">
            <v>405450</v>
          </cell>
        </row>
        <row r="23">
          <cell r="F23">
            <v>405450</v>
          </cell>
        </row>
        <row r="24">
          <cell r="F24">
            <v>405450</v>
          </cell>
        </row>
        <row r="25">
          <cell r="F25">
            <v>405450</v>
          </cell>
        </row>
      </sheetData>
      <sheetData sheetId="2">
        <row r="5">
          <cell r="G5">
            <v>71345</v>
          </cell>
        </row>
        <row r="10">
          <cell r="G10">
            <v>71345</v>
          </cell>
        </row>
        <row r="11">
          <cell r="G11">
            <v>71345</v>
          </cell>
        </row>
        <row r="12">
          <cell r="G12">
            <v>285142</v>
          </cell>
        </row>
        <row r="17">
          <cell r="G17">
            <v>403942</v>
          </cell>
        </row>
        <row r="23">
          <cell r="G23">
            <v>32422</v>
          </cell>
        </row>
        <row r="27">
          <cell r="G27">
            <v>92470</v>
          </cell>
        </row>
        <row r="34">
          <cell r="G34">
            <v>40522</v>
          </cell>
        </row>
        <row r="39">
          <cell r="G39">
            <v>17302</v>
          </cell>
        </row>
        <row r="43">
          <cell r="G43">
            <v>17302</v>
          </cell>
        </row>
        <row r="44">
          <cell r="G44">
            <v>17302</v>
          </cell>
        </row>
        <row r="45">
          <cell r="G45">
            <v>44410</v>
          </cell>
        </row>
        <row r="52">
          <cell r="G52">
            <v>44410</v>
          </cell>
        </row>
        <row r="53">
          <cell r="G53">
            <v>44410</v>
          </cell>
        </row>
        <row r="54">
          <cell r="G54">
            <v>44410</v>
          </cell>
        </row>
        <row r="55">
          <cell r="G55">
            <v>403942</v>
          </cell>
        </row>
        <row r="61">
          <cell r="G61">
            <v>27670</v>
          </cell>
        </row>
        <row r="66">
          <cell r="G66">
            <v>17734</v>
          </cell>
        </row>
        <row r="70">
          <cell r="G70">
            <v>17734</v>
          </cell>
        </row>
        <row r="71">
          <cell r="G71">
            <v>17734</v>
          </cell>
        </row>
        <row r="72">
          <cell r="G72">
            <v>17734</v>
          </cell>
        </row>
      </sheetData>
      <sheetData sheetId="3">
        <row r="5">
          <cell r="I5">
            <v>440</v>
          </cell>
        </row>
        <row r="10">
          <cell r="I10">
            <v>440</v>
          </cell>
        </row>
        <row r="11">
          <cell r="I11">
            <v>440</v>
          </cell>
        </row>
        <row r="12">
          <cell r="I12">
            <v>236</v>
          </cell>
        </row>
        <row r="15">
          <cell r="I15">
            <v>236</v>
          </cell>
        </row>
        <row r="18">
          <cell r="I18">
            <v>236</v>
          </cell>
        </row>
        <row r="21">
          <cell r="I21">
            <v>81144</v>
          </cell>
        </row>
        <row r="27">
          <cell r="I27">
            <v>81144</v>
          </cell>
        </row>
        <row r="28">
          <cell r="I28">
            <v>4553</v>
          </cell>
        </row>
        <row r="33">
          <cell r="I33">
            <v>4553</v>
          </cell>
        </row>
        <row r="34">
          <cell r="I34">
            <v>4553</v>
          </cell>
        </row>
        <row r="35">
          <cell r="I35">
            <v>633</v>
          </cell>
        </row>
        <row r="42">
          <cell r="I42">
            <v>1306</v>
          </cell>
        </row>
        <row r="50">
          <cell r="I50">
            <v>1306</v>
          </cell>
        </row>
        <row r="51">
          <cell r="I51">
            <v>1861</v>
          </cell>
        </row>
        <row r="56">
          <cell r="I56">
            <v>375</v>
          </cell>
        </row>
        <row r="61">
          <cell r="I61">
            <v>360</v>
          </cell>
        </row>
        <row r="66">
          <cell r="I66">
            <v>347</v>
          </cell>
        </row>
        <row r="70">
          <cell r="I70">
            <v>347</v>
          </cell>
        </row>
        <row r="71">
          <cell r="I71">
            <v>347</v>
          </cell>
        </row>
        <row r="72">
          <cell r="I72">
            <v>347</v>
          </cell>
        </row>
      </sheetData>
      <sheetData sheetId="4">
        <row r="5">
          <cell r="H5">
            <v>62023.200000000004</v>
          </cell>
        </row>
        <row r="7">
          <cell r="H7">
            <v>62023.200000000004</v>
          </cell>
        </row>
        <row r="8">
          <cell r="H8">
            <v>62023.200000000004</v>
          </cell>
        </row>
        <row r="9">
          <cell r="H9">
            <v>0</v>
          </cell>
        </row>
        <row r="10">
          <cell r="H10">
            <v>0</v>
          </cell>
        </row>
        <row r="11">
          <cell r="H11">
            <v>0</v>
          </cell>
        </row>
        <row r="12">
          <cell r="H12">
            <v>0</v>
          </cell>
        </row>
        <row r="13">
          <cell r="H13">
            <v>0</v>
          </cell>
        </row>
        <row r="14">
          <cell r="H14">
            <v>0</v>
          </cell>
        </row>
        <row r="15">
          <cell r="H15">
            <v>0</v>
          </cell>
        </row>
        <row r="16">
          <cell r="H16">
            <v>0</v>
          </cell>
        </row>
        <row r="17">
          <cell r="H17">
            <v>0</v>
          </cell>
        </row>
        <row r="18">
          <cell r="H18">
            <v>0</v>
          </cell>
        </row>
        <row r="19">
          <cell r="H19">
            <v>0</v>
          </cell>
        </row>
        <row r="20">
          <cell r="H20">
            <v>0</v>
          </cell>
        </row>
        <row r="21">
          <cell r="H21">
            <v>0</v>
          </cell>
        </row>
        <row r="22">
          <cell r="H22">
            <v>0</v>
          </cell>
        </row>
        <row r="23">
          <cell r="H23">
            <v>0</v>
          </cell>
        </row>
        <row r="24">
          <cell r="H24">
            <v>0</v>
          </cell>
        </row>
        <row r="25">
          <cell r="H25">
            <v>0</v>
          </cell>
        </row>
        <row r="26">
          <cell r="H26">
            <v>0</v>
          </cell>
        </row>
      </sheetData>
      <sheetData sheetId="5">
        <row r="5">
          <cell r="H5">
            <v>14209</v>
          </cell>
        </row>
        <row r="9">
          <cell r="H9">
            <v>14209</v>
          </cell>
        </row>
        <row r="10">
          <cell r="H10">
            <v>14209</v>
          </cell>
        </row>
        <row r="11">
          <cell r="H11">
            <v>1609</v>
          </cell>
        </row>
        <row r="15">
          <cell r="H15">
            <v>8221</v>
          </cell>
        </row>
        <row r="20">
          <cell r="H20">
            <v>8221</v>
          </cell>
        </row>
        <row r="21">
          <cell r="H21">
            <v>1409</v>
          </cell>
        </row>
        <row r="25">
          <cell r="H25">
            <v>1409</v>
          </cell>
        </row>
        <row r="26">
          <cell r="H26">
            <v>1209</v>
          </cell>
        </row>
        <row r="30">
          <cell r="H30">
            <v>1209</v>
          </cell>
        </row>
        <row r="31">
          <cell r="H31">
            <v>1209</v>
          </cell>
        </row>
        <row r="32">
          <cell r="H32">
            <v>389</v>
          </cell>
        </row>
        <row r="36">
          <cell r="H36">
            <v>389</v>
          </cell>
        </row>
        <row r="37">
          <cell r="H37">
            <v>389</v>
          </cell>
        </row>
        <row r="38">
          <cell r="H38">
            <v>389</v>
          </cell>
        </row>
        <row r="39">
          <cell r="H39">
            <v>48209</v>
          </cell>
        </row>
        <row r="44">
          <cell r="H44">
            <v>389</v>
          </cell>
        </row>
        <row r="48">
          <cell r="H48">
            <v>209</v>
          </cell>
        </row>
        <row r="51">
          <cell r="H51">
            <v>209</v>
          </cell>
        </row>
        <row r="52">
          <cell r="H52">
            <v>209</v>
          </cell>
        </row>
        <row r="53">
          <cell r="H53">
            <v>209</v>
          </cell>
        </row>
      </sheetData>
      <sheetData sheetId="6"/>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3"/>
  <sheetViews>
    <sheetView tabSelected="1" workbookViewId="0">
      <selection activeCell="B4" sqref="B4:B5"/>
    </sheetView>
  </sheetViews>
  <sheetFormatPr defaultColWidth="9.140625" defaultRowHeight="15" x14ac:dyDescent="0.25"/>
  <cols>
    <col min="1" max="1" width="9.140625" style="153"/>
    <col min="2" max="2" width="88.5703125" style="153" customWidth="1"/>
    <col min="3" max="3" width="26.85546875" style="153" customWidth="1"/>
    <col min="4" max="4" width="28.140625" style="153" customWidth="1"/>
    <col min="5" max="5" width="9.140625" style="153"/>
    <col min="6" max="6" width="15.7109375" style="153" customWidth="1"/>
    <col min="7" max="9" width="9.140625" style="153"/>
    <col min="10" max="10" width="10.5703125" style="153" bestFit="1" customWidth="1"/>
    <col min="11" max="16384" width="9.140625" style="153"/>
  </cols>
  <sheetData>
    <row r="1" spans="1:4" ht="46.5" customHeight="1" x14ac:dyDescent="0.3">
      <c r="A1" s="326" t="s">
        <v>447</v>
      </c>
      <c r="B1" s="326"/>
      <c r="C1" s="326"/>
      <c r="D1" s="326"/>
    </row>
    <row r="2" spans="1:4" ht="15.75" customHeight="1" x14ac:dyDescent="0.3">
      <c r="A2" s="285"/>
      <c r="B2" s="285"/>
      <c r="C2" s="285"/>
      <c r="D2" s="285"/>
    </row>
    <row r="3" spans="1:4" ht="21.75" customHeight="1" x14ac:dyDescent="0.25">
      <c r="D3" s="304" t="s">
        <v>437</v>
      </c>
    </row>
    <row r="4" spans="1:4" ht="25.5" customHeight="1" x14ac:dyDescent="0.25">
      <c r="A4" s="325" t="s">
        <v>0</v>
      </c>
      <c r="B4" s="324" t="s">
        <v>273</v>
      </c>
      <c r="C4" s="155" t="s">
        <v>274</v>
      </c>
      <c r="D4" s="324" t="s">
        <v>259</v>
      </c>
    </row>
    <row r="5" spans="1:4" ht="25.5" customHeight="1" x14ac:dyDescent="0.25">
      <c r="A5" s="325"/>
      <c r="B5" s="324"/>
      <c r="C5" s="155" t="s">
        <v>362</v>
      </c>
      <c r="D5" s="324"/>
    </row>
    <row r="6" spans="1:4" ht="16.5" x14ac:dyDescent="0.25">
      <c r="A6" s="154" t="s">
        <v>8</v>
      </c>
      <c r="B6" s="155" t="s">
        <v>9</v>
      </c>
      <c r="C6" s="155" t="s">
        <v>10</v>
      </c>
      <c r="D6" s="155" t="s">
        <v>275</v>
      </c>
    </row>
    <row r="7" spans="1:4" s="224" customFormat="1" ht="45" customHeight="1" x14ac:dyDescent="0.25">
      <c r="A7" s="172"/>
      <c r="B7" s="178" t="s">
        <v>442</v>
      </c>
      <c r="C7" s="174">
        <f>SUM(C8:C9)</f>
        <v>1449613990</v>
      </c>
      <c r="D7" s="302"/>
    </row>
    <row r="8" spans="1:4" s="224" customFormat="1" ht="43.5" customHeight="1" x14ac:dyDescent="0.25">
      <c r="A8" s="172">
        <v>1</v>
      </c>
      <c r="B8" s="162" t="s">
        <v>444</v>
      </c>
      <c r="C8" s="163">
        <f>'Biểu chi tiết kinh phí đặt hàng'!G7</f>
        <v>270263990</v>
      </c>
      <c r="D8" s="302"/>
    </row>
    <row r="9" spans="1:4" s="224" customFormat="1" ht="43.5" customHeight="1" x14ac:dyDescent="0.25">
      <c r="A9" s="172">
        <v>2</v>
      </c>
      <c r="B9" s="309" t="s">
        <v>445</v>
      </c>
      <c r="C9" s="163">
        <f>'Biểu chi tiết kinh phí đặt hàng'!G16</f>
        <v>1179350000</v>
      </c>
      <c r="D9" s="302"/>
    </row>
    <row r="12" spans="1:4" ht="15.75" x14ac:dyDescent="0.25">
      <c r="C12" s="301"/>
    </row>
    <row r="13" spans="1:4" x14ac:dyDescent="0.25">
      <c r="C13" s="266"/>
    </row>
  </sheetData>
  <autoFilter ref="A4:C9" xr:uid="{00000000-0009-0000-0000-000000000000}"/>
  <mergeCells count="4">
    <mergeCell ref="D4:D5"/>
    <mergeCell ref="A4:A5"/>
    <mergeCell ref="B4:B5"/>
    <mergeCell ref="A1:D1"/>
  </mergeCells>
  <pageMargins left="0.70866141732283472" right="0.70866141732283472" top="0.35433070866141736" bottom="0.35433070866141736" header="0.31496062992125984" footer="0.31496062992125984"/>
  <pageSetup paperSize="9" scale="8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17"/>
  <sheetViews>
    <sheetView zoomScaleNormal="100" workbookViewId="0">
      <pane xSplit="2" ySplit="5" topLeftCell="C287" activePane="bottomRight" state="frozen"/>
      <selection pane="topRight" activeCell="C1" sqref="C1"/>
      <selection pane="bottomLeft" activeCell="A6" sqref="A6"/>
      <selection pane="bottomRight" activeCell="H25" sqref="H25"/>
    </sheetView>
  </sheetViews>
  <sheetFormatPr defaultColWidth="9.140625" defaultRowHeight="15" x14ac:dyDescent="0.25"/>
  <cols>
    <col min="1" max="1" width="9.140625" style="153"/>
    <col min="2" max="2" width="40.28515625" style="153" customWidth="1"/>
    <col min="3" max="3" width="15.7109375" style="153" customWidth="1"/>
    <col min="4" max="4" width="11" style="153" customWidth="1"/>
    <col min="5" max="6" width="12.140625" style="153" customWidth="1"/>
    <col min="7" max="7" width="15" style="153" customWidth="1"/>
    <col min="8" max="8" width="18.85546875" style="153" customWidth="1"/>
    <col min="9" max="9" width="13.28515625" style="237" hidden="1" customWidth="1"/>
    <col min="10" max="10" width="18.140625" style="237" hidden="1" customWidth="1"/>
    <col min="11" max="11" width="22.28515625" style="224" hidden="1" customWidth="1"/>
    <col min="12" max="12" width="20.28515625" style="153" customWidth="1"/>
    <col min="13" max="13" width="9.140625" style="153"/>
    <col min="14" max="14" width="11.5703125" style="153" bestFit="1" customWidth="1"/>
    <col min="15" max="16384" width="9.140625" style="153"/>
  </cols>
  <sheetData>
    <row r="1" spans="1:12" ht="54" customHeight="1" x14ac:dyDescent="0.3">
      <c r="A1" s="326" t="s">
        <v>361</v>
      </c>
      <c r="B1" s="328"/>
      <c r="C1" s="328"/>
      <c r="D1" s="328"/>
      <c r="E1" s="328"/>
      <c r="F1" s="328"/>
      <c r="G1" s="328"/>
      <c r="H1" s="328"/>
      <c r="I1" s="328"/>
      <c r="J1" s="328"/>
      <c r="K1" s="328"/>
    </row>
    <row r="3" spans="1:12" ht="115.5" customHeight="1" x14ac:dyDescent="0.25">
      <c r="A3" s="325" t="s">
        <v>0</v>
      </c>
      <c r="B3" s="324" t="s">
        <v>1</v>
      </c>
      <c r="C3" s="324" t="s">
        <v>2</v>
      </c>
      <c r="D3" s="324" t="s">
        <v>5</v>
      </c>
      <c r="E3" s="324" t="s">
        <v>6</v>
      </c>
      <c r="F3" s="324" t="s">
        <v>135</v>
      </c>
      <c r="G3" s="324" t="s">
        <v>344</v>
      </c>
      <c r="H3" s="329"/>
      <c r="I3" s="327" t="s">
        <v>276</v>
      </c>
      <c r="J3" s="327" t="s">
        <v>7</v>
      </c>
      <c r="K3" s="155" t="s">
        <v>3</v>
      </c>
      <c r="L3" s="324" t="s">
        <v>259</v>
      </c>
    </row>
    <row r="4" spans="1:12" ht="18.75" x14ac:dyDescent="0.25">
      <c r="A4" s="325"/>
      <c r="B4" s="324"/>
      <c r="C4" s="324"/>
      <c r="D4" s="324"/>
      <c r="E4" s="324"/>
      <c r="F4" s="324"/>
      <c r="G4" s="155" t="s">
        <v>4</v>
      </c>
      <c r="H4" s="225" t="s">
        <v>7</v>
      </c>
      <c r="I4" s="327"/>
      <c r="J4" s="327"/>
      <c r="K4" s="180"/>
      <c r="L4" s="324"/>
    </row>
    <row r="5" spans="1:12" ht="16.5" x14ac:dyDescent="0.25">
      <c r="A5" s="154" t="s">
        <v>8</v>
      </c>
      <c r="B5" s="155" t="s">
        <v>9</v>
      </c>
      <c r="C5" s="155" t="s">
        <v>10</v>
      </c>
      <c r="D5" s="155">
        <v>1</v>
      </c>
      <c r="E5" s="155">
        <v>2</v>
      </c>
      <c r="F5" s="155">
        <v>3</v>
      </c>
      <c r="G5" s="155">
        <v>4</v>
      </c>
      <c r="H5" s="225" t="s">
        <v>136</v>
      </c>
      <c r="I5" s="238">
        <v>6</v>
      </c>
      <c r="J5" s="238" t="s">
        <v>137</v>
      </c>
      <c r="K5" s="154" t="s">
        <v>138</v>
      </c>
      <c r="L5" s="158"/>
    </row>
    <row r="6" spans="1:12" ht="94.5" x14ac:dyDescent="0.3">
      <c r="A6" s="156" t="s">
        <v>11</v>
      </c>
      <c r="B6" s="157" t="s">
        <v>265</v>
      </c>
      <c r="C6" s="181"/>
      <c r="D6" s="182"/>
      <c r="E6" s="182"/>
      <c r="F6" s="182"/>
      <c r="G6" s="182"/>
      <c r="H6" s="226">
        <f>H7+H60+H107+H251</f>
        <v>8880360206.6647701</v>
      </c>
      <c r="I6" s="239"/>
      <c r="J6" s="240">
        <f>J7+J60+J107+J122</f>
        <v>6117135330</v>
      </c>
      <c r="K6" s="183">
        <f>H6-J6</f>
        <v>2763224876.6647701</v>
      </c>
      <c r="L6" s="158"/>
    </row>
    <row r="7" spans="1:12" s="160" customFormat="1" ht="31.5" x14ac:dyDescent="0.25">
      <c r="A7" s="156" t="s">
        <v>112</v>
      </c>
      <c r="B7" s="157" t="s">
        <v>12</v>
      </c>
      <c r="C7" s="161"/>
      <c r="D7" s="184"/>
      <c r="E7" s="184"/>
      <c r="F7" s="184"/>
      <c r="G7" s="150"/>
      <c r="H7" s="226">
        <f>H8+H25</f>
        <v>1194025709.3375795</v>
      </c>
      <c r="I7" s="241"/>
      <c r="J7" s="240">
        <f>J8+J25</f>
        <v>562854249</v>
      </c>
      <c r="K7" s="183">
        <f t="shared" ref="K7:K69" si="0">H7-J7</f>
        <v>631171460.33757949</v>
      </c>
      <c r="L7" s="159"/>
    </row>
    <row r="8" spans="1:12" ht="21.75" customHeight="1" x14ac:dyDescent="0.25">
      <c r="A8" s="172" t="s">
        <v>8</v>
      </c>
      <c r="B8" s="178" t="s">
        <v>60</v>
      </c>
      <c r="C8" s="172"/>
      <c r="D8" s="172"/>
      <c r="E8" s="185"/>
      <c r="F8" s="185"/>
      <c r="G8" s="158"/>
      <c r="H8" s="226">
        <f>SUM(H10:H24)</f>
        <v>298570911.99962723</v>
      </c>
      <c r="I8" s="242"/>
      <c r="J8" s="240">
        <f>SUM(J10:J24)</f>
        <v>63287537</v>
      </c>
      <c r="K8" s="183">
        <f t="shared" si="0"/>
        <v>235283374.99962723</v>
      </c>
      <c r="L8" s="158"/>
    </row>
    <row r="9" spans="1:12" ht="15.75" x14ac:dyDescent="0.25">
      <c r="A9" s="172" t="s">
        <v>236</v>
      </c>
      <c r="B9" s="178" t="s">
        <v>14</v>
      </c>
      <c r="C9" s="172"/>
      <c r="D9" s="172"/>
      <c r="E9" s="185"/>
      <c r="F9" s="185"/>
      <c r="G9" s="158"/>
      <c r="H9" s="227"/>
      <c r="I9" s="242"/>
      <c r="J9" s="242"/>
      <c r="K9" s="183">
        <f t="shared" si="0"/>
        <v>0</v>
      </c>
      <c r="L9" s="158"/>
    </row>
    <row r="10" spans="1:12" ht="47.25" x14ac:dyDescent="0.25">
      <c r="A10" s="170">
        <v>1</v>
      </c>
      <c r="B10" s="164" t="s">
        <v>15</v>
      </c>
      <c r="C10" s="161" t="s">
        <v>16</v>
      </c>
      <c r="D10" s="170">
        <v>4</v>
      </c>
      <c r="E10" s="170">
        <v>1</v>
      </c>
      <c r="F10" s="170"/>
      <c r="G10" s="151">
        <f>'[1]Đơn giá'!$J$22</f>
        <v>3410602.6413196027</v>
      </c>
      <c r="H10" s="228">
        <f>$D10*$E10*G10</f>
        <v>13642410.565278411</v>
      </c>
      <c r="I10" s="243">
        <v>258632</v>
      </c>
      <c r="J10" s="243">
        <f>$D10*$E10*I10</f>
        <v>1034528</v>
      </c>
      <c r="K10" s="183">
        <f t="shared" si="0"/>
        <v>12607882.565278411</v>
      </c>
      <c r="L10" s="158"/>
    </row>
    <row r="11" spans="1:12" ht="31.5" x14ac:dyDescent="0.25">
      <c r="A11" s="170">
        <v>2</v>
      </c>
      <c r="B11" s="164" t="s">
        <v>17</v>
      </c>
      <c r="C11" s="161" t="s">
        <v>16</v>
      </c>
      <c r="D11" s="170">
        <v>4</v>
      </c>
      <c r="E11" s="170">
        <v>1</v>
      </c>
      <c r="F11" s="170"/>
      <c r="G11" s="151">
        <f>'[1]Đơn giá'!$J$15</f>
        <v>8850481.4614900555</v>
      </c>
      <c r="H11" s="228">
        <f t="shared" ref="H11:H24" si="1">$D11*$E11*G11</f>
        <v>35401925.845960222</v>
      </c>
      <c r="I11" s="243">
        <v>232132</v>
      </c>
      <c r="J11" s="243">
        <f t="shared" ref="J11:J24" si="2">$D11*$E11*I11</f>
        <v>928528</v>
      </c>
      <c r="K11" s="183">
        <f t="shared" si="0"/>
        <v>34473397.845960222</v>
      </c>
      <c r="L11" s="158"/>
    </row>
    <row r="12" spans="1:12" ht="47.25" x14ac:dyDescent="0.25">
      <c r="A12" s="170">
        <v>3</v>
      </c>
      <c r="B12" s="164" t="s">
        <v>18</v>
      </c>
      <c r="C12" s="161" t="s">
        <v>16</v>
      </c>
      <c r="D12" s="170">
        <v>8</v>
      </c>
      <c r="E12" s="170">
        <v>1</v>
      </c>
      <c r="F12" s="170"/>
      <c r="G12" s="151">
        <f>'[1]Đơn giá'!$J$9</f>
        <v>3627306.2738480112</v>
      </c>
      <c r="H12" s="228">
        <f t="shared" si="1"/>
        <v>29018450.190784089</v>
      </c>
      <c r="I12" s="243">
        <v>232132</v>
      </c>
      <c r="J12" s="243">
        <f t="shared" si="2"/>
        <v>1857056</v>
      </c>
      <c r="K12" s="183">
        <f t="shared" si="0"/>
        <v>27161394.190784089</v>
      </c>
      <c r="L12" s="158"/>
    </row>
    <row r="13" spans="1:12" ht="47.25" x14ac:dyDescent="0.25">
      <c r="A13" s="170">
        <v>4</v>
      </c>
      <c r="B13" s="164" t="s">
        <v>61</v>
      </c>
      <c r="C13" s="161" t="s">
        <v>16</v>
      </c>
      <c r="D13" s="170">
        <v>1</v>
      </c>
      <c r="E13" s="170">
        <v>1</v>
      </c>
      <c r="F13" s="170"/>
      <c r="G13" s="151">
        <f>'[1]Đơn giá'!$J$10</f>
        <v>1450922.5095392044</v>
      </c>
      <c r="H13" s="228">
        <f t="shared" si="1"/>
        <v>1450922.5095392044</v>
      </c>
      <c r="I13" s="243">
        <v>232132</v>
      </c>
      <c r="J13" s="243">
        <f t="shared" si="2"/>
        <v>232132</v>
      </c>
      <c r="K13" s="183">
        <f t="shared" si="0"/>
        <v>1218790.5095392044</v>
      </c>
      <c r="L13" s="158"/>
    </row>
    <row r="14" spans="1:12" ht="31.5" x14ac:dyDescent="0.25">
      <c r="A14" s="170">
        <v>5</v>
      </c>
      <c r="B14" s="164" t="s">
        <v>20</v>
      </c>
      <c r="C14" s="161" t="s">
        <v>16</v>
      </c>
      <c r="D14" s="170">
        <v>4</v>
      </c>
      <c r="E14" s="170">
        <v>1</v>
      </c>
      <c r="F14" s="170"/>
      <c r="G14" s="151">
        <f>'[1]Đơn giá'!$J$28</f>
        <v>3410602.6413196027</v>
      </c>
      <c r="H14" s="228">
        <f t="shared" si="1"/>
        <v>13642410.565278411</v>
      </c>
      <c r="I14" s="243">
        <v>232132</v>
      </c>
      <c r="J14" s="243">
        <f t="shared" si="2"/>
        <v>928528</v>
      </c>
      <c r="K14" s="183">
        <f t="shared" si="0"/>
        <v>12713882.565278411</v>
      </c>
      <c r="L14" s="158"/>
    </row>
    <row r="15" spans="1:12" ht="15.75" x14ac:dyDescent="0.25">
      <c r="A15" s="170">
        <v>6</v>
      </c>
      <c r="B15" s="164" t="s">
        <v>62</v>
      </c>
      <c r="C15" s="161" t="s">
        <v>16</v>
      </c>
      <c r="D15" s="170">
        <v>3</v>
      </c>
      <c r="E15" s="170">
        <v>1</v>
      </c>
      <c r="F15" s="170"/>
      <c r="G15" s="151">
        <f>'[1]Đơn giá'!$J$32</f>
        <v>2209123.9748295452</v>
      </c>
      <c r="H15" s="228">
        <f t="shared" si="1"/>
        <v>6627371.9244886357</v>
      </c>
      <c r="I15" s="243">
        <v>1049514</v>
      </c>
      <c r="J15" s="243">
        <f t="shared" si="2"/>
        <v>3148542</v>
      </c>
      <c r="K15" s="183">
        <f t="shared" si="0"/>
        <v>3478829.9244886357</v>
      </c>
      <c r="L15" s="158"/>
    </row>
    <row r="16" spans="1:12" ht="31.5" x14ac:dyDescent="0.25">
      <c r="A16" s="170">
        <v>7</v>
      </c>
      <c r="B16" s="164" t="s">
        <v>63</v>
      </c>
      <c r="C16" s="161" t="s">
        <v>16</v>
      </c>
      <c r="D16" s="170">
        <v>2</v>
      </c>
      <c r="E16" s="170">
        <v>1</v>
      </c>
      <c r="F16" s="170"/>
      <c r="G16" s="151">
        <f>'[1]Đơn giá'!$J$31</f>
        <v>1898617.6412556819</v>
      </c>
      <c r="H16" s="228">
        <f t="shared" si="1"/>
        <v>3797235.2825113637</v>
      </c>
      <c r="I16" s="243">
        <v>1049514</v>
      </c>
      <c r="J16" s="243">
        <f t="shared" si="2"/>
        <v>2099028</v>
      </c>
      <c r="K16" s="183">
        <f t="shared" si="0"/>
        <v>1698207.2825113637</v>
      </c>
      <c r="L16" s="158"/>
    </row>
    <row r="17" spans="1:12" ht="15.75" x14ac:dyDescent="0.25">
      <c r="A17" s="170">
        <v>8</v>
      </c>
      <c r="B17" s="164" t="s">
        <v>64</v>
      </c>
      <c r="C17" s="161" t="s">
        <v>16</v>
      </c>
      <c r="D17" s="170">
        <v>2</v>
      </c>
      <c r="E17" s="170">
        <v>1</v>
      </c>
      <c r="F17" s="170"/>
      <c r="G17" s="151">
        <f>G16</f>
        <v>1898617.6412556819</v>
      </c>
      <c r="H17" s="228">
        <f t="shared" si="1"/>
        <v>3797235.2825113637</v>
      </c>
      <c r="I17" s="243">
        <v>1049514</v>
      </c>
      <c r="J17" s="243">
        <f t="shared" si="2"/>
        <v>2099028</v>
      </c>
      <c r="K17" s="183">
        <f t="shared" si="0"/>
        <v>1698207.2825113637</v>
      </c>
      <c r="L17" s="158"/>
    </row>
    <row r="18" spans="1:12" ht="15.75" x14ac:dyDescent="0.25">
      <c r="A18" s="170">
        <v>9</v>
      </c>
      <c r="B18" s="164" t="s">
        <v>22</v>
      </c>
      <c r="C18" s="161" t="s">
        <v>16</v>
      </c>
      <c r="D18" s="170">
        <v>2</v>
      </c>
      <c r="E18" s="170">
        <v>1</v>
      </c>
      <c r="F18" s="170"/>
      <c r="G18" s="151">
        <f>'[1]Đơn giá'!$J$27</f>
        <v>3410602.6413196027</v>
      </c>
      <c r="H18" s="228">
        <f t="shared" si="1"/>
        <v>6821205.2826392055</v>
      </c>
      <c r="I18" s="243">
        <v>258632</v>
      </c>
      <c r="J18" s="243">
        <f t="shared" si="2"/>
        <v>517264</v>
      </c>
      <c r="K18" s="183">
        <f t="shared" si="0"/>
        <v>6303941.2826392055</v>
      </c>
      <c r="L18" s="158"/>
    </row>
    <row r="19" spans="1:12" ht="15.75" x14ac:dyDescent="0.25">
      <c r="A19" s="170">
        <v>10</v>
      </c>
      <c r="B19" s="164" t="s">
        <v>25</v>
      </c>
      <c r="C19" s="161" t="s">
        <v>26</v>
      </c>
      <c r="D19" s="170">
        <f>12+9</f>
        <v>21</v>
      </c>
      <c r="E19" s="170">
        <v>1</v>
      </c>
      <c r="F19" s="170"/>
      <c r="G19" s="151">
        <f>'[1]Đơn giá'!$J$72</f>
        <v>5656271.0144659085</v>
      </c>
      <c r="H19" s="228">
        <f t="shared" si="1"/>
        <v>118781691.30378407</v>
      </c>
      <c r="I19" s="243">
        <v>791389</v>
      </c>
      <c r="J19" s="243">
        <f t="shared" si="2"/>
        <v>16619169</v>
      </c>
      <c r="K19" s="183">
        <f t="shared" si="0"/>
        <v>102162522.30378407</v>
      </c>
      <c r="L19" s="158"/>
    </row>
    <row r="20" spans="1:12" ht="15.75" x14ac:dyDescent="0.25">
      <c r="A20" s="170">
        <v>11</v>
      </c>
      <c r="B20" s="164" t="s">
        <v>65</v>
      </c>
      <c r="C20" s="161" t="s">
        <v>66</v>
      </c>
      <c r="D20" s="170">
        <v>4</v>
      </c>
      <c r="E20" s="170">
        <v>1</v>
      </c>
      <c r="F20" s="170"/>
      <c r="G20" s="151">
        <f>'[1]Đơn giá'!$J$73</f>
        <v>4344899.3493579542</v>
      </c>
      <c r="H20" s="228">
        <f t="shared" si="1"/>
        <v>17379597.397431817</v>
      </c>
      <c r="I20" s="243">
        <v>1374770</v>
      </c>
      <c r="J20" s="243">
        <f t="shared" si="2"/>
        <v>5499080</v>
      </c>
      <c r="K20" s="183">
        <f t="shared" si="0"/>
        <v>11880517.397431817</v>
      </c>
      <c r="L20" s="158"/>
    </row>
    <row r="21" spans="1:12" ht="15.75" x14ac:dyDescent="0.25">
      <c r="A21" s="170">
        <v>12</v>
      </c>
      <c r="B21" s="164" t="s">
        <v>67</v>
      </c>
      <c r="C21" s="161" t="s">
        <v>26</v>
      </c>
      <c r="D21" s="170">
        <v>52</v>
      </c>
      <c r="E21" s="170">
        <v>1</v>
      </c>
      <c r="F21" s="170"/>
      <c r="G21" s="151">
        <f>'[1]Đơn giá'!$J$74</f>
        <v>395876.59260724438</v>
      </c>
      <c r="H21" s="228">
        <f t="shared" si="1"/>
        <v>20585582.81557671</v>
      </c>
      <c r="I21" s="243">
        <v>222334</v>
      </c>
      <c r="J21" s="243">
        <f t="shared" si="2"/>
        <v>11561368</v>
      </c>
      <c r="K21" s="183">
        <f t="shared" si="0"/>
        <v>9024214.8155767098</v>
      </c>
      <c r="L21" s="158"/>
    </row>
    <row r="22" spans="1:12" ht="30" customHeight="1" x14ac:dyDescent="0.25">
      <c r="A22" s="161" t="s">
        <v>237</v>
      </c>
      <c r="B22" s="164" t="s">
        <v>68</v>
      </c>
      <c r="C22" s="161" t="s">
        <v>50</v>
      </c>
      <c r="D22" s="181">
        <v>2</v>
      </c>
      <c r="E22" s="181">
        <v>1</v>
      </c>
      <c r="F22" s="181"/>
      <c r="G22" s="151">
        <f>'[1]Đơn giá'!$J$113</f>
        <v>10185252.426204545</v>
      </c>
      <c r="H22" s="228">
        <f t="shared" si="1"/>
        <v>20370504.852409091</v>
      </c>
      <c r="I22" s="243">
        <v>6607863</v>
      </c>
      <c r="J22" s="243">
        <f t="shared" si="2"/>
        <v>13215726</v>
      </c>
      <c r="K22" s="183">
        <f t="shared" si="0"/>
        <v>7154778.8524090908</v>
      </c>
      <c r="L22" s="158"/>
    </row>
    <row r="23" spans="1:12" ht="34.5" customHeight="1" x14ac:dyDescent="0.25">
      <c r="A23" s="161" t="s">
        <v>238</v>
      </c>
      <c r="B23" s="164" t="s">
        <v>57</v>
      </c>
      <c r="C23" s="161" t="s">
        <v>50</v>
      </c>
      <c r="D23" s="161">
        <v>1</v>
      </c>
      <c r="E23" s="181">
        <v>1</v>
      </c>
      <c r="F23" s="181"/>
      <c r="G23" s="151">
        <f>'[1]Đơn giá'!$J$116</f>
        <v>6243749.7922585234</v>
      </c>
      <c r="H23" s="228">
        <f t="shared" si="1"/>
        <v>6243749.7922585234</v>
      </c>
      <c r="I23" s="243">
        <v>2884449</v>
      </c>
      <c r="J23" s="243">
        <f t="shared" si="2"/>
        <v>2884449</v>
      </c>
      <c r="K23" s="183">
        <f t="shared" si="0"/>
        <v>3359300.7922585234</v>
      </c>
      <c r="L23" s="158"/>
    </row>
    <row r="24" spans="1:12" ht="16.5" x14ac:dyDescent="0.25">
      <c r="A24" s="161" t="s">
        <v>239</v>
      </c>
      <c r="B24" s="164" t="s">
        <v>69</v>
      </c>
      <c r="C24" s="161" t="s">
        <v>70</v>
      </c>
      <c r="D24" s="161">
        <v>9</v>
      </c>
      <c r="E24" s="181">
        <v>1</v>
      </c>
      <c r="F24" s="181"/>
      <c r="G24" s="151">
        <f>'[1]Đơn giá'!$J$87</f>
        <v>112290.93213068182</v>
      </c>
      <c r="H24" s="228">
        <f t="shared" si="1"/>
        <v>1010618.3891761363</v>
      </c>
      <c r="I24" s="243">
        <v>73679</v>
      </c>
      <c r="J24" s="243">
        <f t="shared" si="2"/>
        <v>663111</v>
      </c>
      <c r="K24" s="183">
        <f t="shared" si="0"/>
        <v>347507.38917613635</v>
      </c>
      <c r="L24" s="158"/>
    </row>
    <row r="25" spans="1:12" ht="20.25" customHeight="1" x14ac:dyDescent="0.25">
      <c r="A25" s="172" t="s">
        <v>9</v>
      </c>
      <c r="B25" s="178" t="s">
        <v>13</v>
      </c>
      <c r="C25" s="172"/>
      <c r="D25" s="172"/>
      <c r="E25" s="185"/>
      <c r="F25" s="185"/>
      <c r="G25" s="158"/>
      <c r="H25" s="226">
        <f>SUM(H26:K59)</f>
        <v>895454797.33795226</v>
      </c>
      <c r="I25" s="242"/>
      <c r="J25" s="240">
        <f>SUM(J27:J59)</f>
        <v>499566712</v>
      </c>
      <c r="K25" s="183">
        <f t="shared" si="0"/>
        <v>395888085.33795226</v>
      </c>
      <c r="L25" s="158"/>
    </row>
    <row r="26" spans="1:12" ht="20.25" customHeight="1" x14ac:dyDescent="0.25">
      <c r="A26" s="172" t="s">
        <v>236</v>
      </c>
      <c r="B26" s="178" t="s">
        <v>14</v>
      </c>
      <c r="C26" s="178"/>
      <c r="D26" s="156"/>
      <c r="E26" s="156"/>
      <c r="F26" s="156"/>
      <c r="G26" s="158"/>
      <c r="H26" s="228">
        <f t="shared" ref="H26" si="3">$D26*$E26*G26</f>
        <v>0</v>
      </c>
      <c r="I26" s="242"/>
      <c r="J26" s="242"/>
      <c r="K26" s="183">
        <f t="shared" si="0"/>
        <v>0</v>
      </c>
      <c r="L26" s="158"/>
    </row>
    <row r="27" spans="1:12" ht="47.25" x14ac:dyDescent="0.25">
      <c r="A27" s="170">
        <v>1</v>
      </c>
      <c r="B27" s="164" t="s">
        <v>15</v>
      </c>
      <c r="C27" s="161" t="s">
        <v>16</v>
      </c>
      <c r="D27" s="170">
        <v>6</v>
      </c>
      <c r="E27" s="170">
        <v>1</v>
      </c>
      <c r="F27" s="170"/>
      <c r="G27" s="151">
        <f>G10</f>
        <v>3410602.6413196027</v>
      </c>
      <c r="H27" s="228">
        <f>$D27*$E27*G27</f>
        <v>20463615.847917616</v>
      </c>
      <c r="I27" s="243">
        <v>4926237</v>
      </c>
      <c r="J27" s="243">
        <f>$D27*$E27*I27</f>
        <v>29557422</v>
      </c>
      <c r="K27" s="183">
        <f t="shared" si="0"/>
        <v>-9093806.1520823836</v>
      </c>
      <c r="L27" s="158"/>
    </row>
    <row r="28" spans="1:12" ht="31.5" x14ac:dyDescent="0.25">
      <c r="A28" s="170">
        <v>2</v>
      </c>
      <c r="B28" s="164" t="s">
        <v>17</v>
      </c>
      <c r="C28" s="161" t="s">
        <v>16</v>
      </c>
      <c r="D28" s="170">
        <v>5</v>
      </c>
      <c r="E28" s="170">
        <v>1</v>
      </c>
      <c r="F28" s="170"/>
      <c r="G28" s="151">
        <f>G11</f>
        <v>8850481.4614900555</v>
      </c>
      <c r="H28" s="228">
        <f t="shared" ref="H28:H59" si="4">$D28*$E28*G28</f>
        <v>44252407.30745028</v>
      </c>
      <c r="I28" s="243">
        <v>13225905</v>
      </c>
      <c r="J28" s="243">
        <f t="shared" ref="J28:J59" si="5">$D28*$E28*I28</f>
        <v>66129525</v>
      </c>
      <c r="K28" s="183">
        <f t="shared" si="0"/>
        <v>-21877117.69254972</v>
      </c>
      <c r="L28" s="158"/>
    </row>
    <row r="29" spans="1:12" ht="47.25" x14ac:dyDescent="0.25">
      <c r="A29" s="170">
        <v>3</v>
      </c>
      <c r="B29" s="164" t="s">
        <v>18</v>
      </c>
      <c r="C29" s="161" t="s">
        <v>16</v>
      </c>
      <c r="D29" s="170">
        <v>8</v>
      </c>
      <c r="E29" s="170">
        <v>1</v>
      </c>
      <c r="F29" s="170"/>
      <c r="G29" s="151">
        <f>G12</f>
        <v>3627306.2738480112</v>
      </c>
      <c r="H29" s="228">
        <f t="shared" si="4"/>
        <v>29018450.190784089</v>
      </c>
      <c r="I29" s="243">
        <v>5245417</v>
      </c>
      <c r="J29" s="243">
        <f t="shared" si="5"/>
        <v>41963336</v>
      </c>
      <c r="K29" s="183">
        <f t="shared" si="0"/>
        <v>-12944885.809215911</v>
      </c>
      <c r="L29" s="158"/>
    </row>
    <row r="30" spans="1:12" ht="47.25" x14ac:dyDescent="0.25">
      <c r="A30" s="170">
        <v>4</v>
      </c>
      <c r="B30" s="164" t="s">
        <v>19</v>
      </c>
      <c r="C30" s="161" t="s">
        <v>16</v>
      </c>
      <c r="D30" s="170">
        <v>9</v>
      </c>
      <c r="E30" s="170">
        <v>1</v>
      </c>
      <c r="F30" s="170"/>
      <c r="G30" s="151">
        <f>'[1]Đơn giá'!$J$11</f>
        <v>1813653.1369240056</v>
      </c>
      <c r="H30" s="228">
        <f t="shared" si="4"/>
        <v>16322878.232316051</v>
      </c>
      <c r="I30" s="243">
        <v>2622707</v>
      </c>
      <c r="J30" s="243">
        <f t="shared" si="5"/>
        <v>23604363</v>
      </c>
      <c r="K30" s="183">
        <f t="shared" si="0"/>
        <v>-7281484.7676839493</v>
      </c>
      <c r="L30" s="158"/>
    </row>
    <row r="31" spans="1:12" ht="31.5" x14ac:dyDescent="0.25">
      <c r="A31" s="170">
        <v>5</v>
      </c>
      <c r="B31" s="164" t="s">
        <v>20</v>
      </c>
      <c r="C31" s="161" t="s">
        <v>16</v>
      </c>
      <c r="D31" s="170">
        <v>9</v>
      </c>
      <c r="E31" s="170">
        <v>1</v>
      </c>
      <c r="F31" s="170"/>
      <c r="G31" s="151">
        <f>'[1]Đơn giá'!$J$28</f>
        <v>3410602.6413196027</v>
      </c>
      <c r="H31" s="228">
        <f t="shared" si="4"/>
        <v>30695423.771876425</v>
      </c>
      <c r="I31" s="243">
        <v>1820837</v>
      </c>
      <c r="J31" s="243">
        <f t="shared" si="5"/>
        <v>16387533</v>
      </c>
      <c r="K31" s="183">
        <f t="shared" si="0"/>
        <v>14307890.771876425</v>
      </c>
      <c r="L31" s="158"/>
    </row>
    <row r="32" spans="1:12" ht="15.75" x14ac:dyDescent="0.25">
      <c r="A32" s="170">
        <v>6</v>
      </c>
      <c r="B32" s="164" t="s">
        <v>21</v>
      </c>
      <c r="C32" s="161" t="s">
        <v>16</v>
      </c>
      <c r="D32" s="170">
        <v>2</v>
      </c>
      <c r="E32" s="170">
        <v>1</v>
      </c>
      <c r="F32" s="170"/>
      <c r="G32" s="151">
        <f>'[1]Đơn giá'!$J$32</f>
        <v>2209123.9748295452</v>
      </c>
      <c r="H32" s="228">
        <f t="shared" si="4"/>
        <v>4418247.9496590905</v>
      </c>
      <c r="I32" s="243">
        <v>2118923</v>
      </c>
      <c r="J32" s="243">
        <f t="shared" si="5"/>
        <v>4237846</v>
      </c>
      <c r="K32" s="183">
        <f t="shared" si="0"/>
        <v>180401.94965909049</v>
      </c>
      <c r="L32" s="158"/>
    </row>
    <row r="33" spans="1:12" ht="15.75" x14ac:dyDescent="0.25">
      <c r="A33" s="170">
        <v>7</v>
      </c>
      <c r="B33" s="164" t="s">
        <v>22</v>
      </c>
      <c r="C33" s="161" t="s">
        <v>16</v>
      </c>
      <c r="D33" s="170">
        <v>3</v>
      </c>
      <c r="E33" s="170">
        <v>1</v>
      </c>
      <c r="F33" s="170"/>
      <c r="G33" s="151">
        <f>'[1]Đơn giá'!$J$27</f>
        <v>3410602.6413196027</v>
      </c>
      <c r="H33" s="228">
        <f t="shared" si="4"/>
        <v>10231807.923958808</v>
      </c>
      <c r="I33" s="243">
        <v>4926237</v>
      </c>
      <c r="J33" s="243">
        <f t="shared" si="5"/>
        <v>14778711</v>
      </c>
      <c r="K33" s="183">
        <f t="shared" si="0"/>
        <v>-4546903.0760411918</v>
      </c>
      <c r="L33" s="158"/>
    </row>
    <row r="34" spans="1:12" ht="31.5" x14ac:dyDescent="0.25">
      <c r="A34" s="170">
        <v>8</v>
      </c>
      <c r="B34" s="164" t="s">
        <v>23</v>
      </c>
      <c r="C34" s="161" t="s">
        <v>16</v>
      </c>
      <c r="D34" s="170">
        <v>1</v>
      </c>
      <c r="E34" s="170">
        <v>1</v>
      </c>
      <c r="F34" s="170"/>
      <c r="G34" s="151">
        <f>'[1]Đơn giá'!$J$22</f>
        <v>3410602.6413196027</v>
      </c>
      <c r="H34" s="228">
        <f t="shared" si="4"/>
        <v>3410602.6413196027</v>
      </c>
      <c r="I34" s="243">
        <v>4926237</v>
      </c>
      <c r="J34" s="243">
        <f t="shared" si="5"/>
        <v>4926237</v>
      </c>
      <c r="K34" s="183">
        <f t="shared" si="0"/>
        <v>-1515634.3586803973</v>
      </c>
      <c r="L34" s="158"/>
    </row>
    <row r="35" spans="1:12" ht="31.5" x14ac:dyDescent="0.25">
      <c r="A35" s="170">
        <v>9</v>
      </c>
      <c r="B35" s="164" t="s">
        <v>254</v>
      </c>
      <c r="C35" s="161" t="s">
        <v>16</v>
      </c>
      <c r="D35" s="170">
        <v>1</v>
      </c>
      <c r="E35" s="170">
        <v>1</v>
      </c>
      <c r="F35" s="170"/>
      <c r="G35" s="151">
        <f>'[1]Đơn giá'!$J$22</f>
        <v>3410602.6413196027</v>
      </c>
      <c r="H35" s="228">
        <f t="shared" si="4"/>
        <v>3410602.6413196027</v>
      </c>
      <c r="I35" s="243">
        <v>4926237</v>
      </c>
      <c r="J35" s="243">
        <f t="shared" si="5"/>
        <v>4926237</v>
      </c>
      <c r="K35" s="183">
        <f t="shared" si="0"/>
        <v>-1515634.3586803973</v>
      </c>
      <c r="L35" s="158"/>
    </row>
    <row r="36" spans="1:12" ht="15.75" x14ac:dyDescent="0.25">
      <c r="A36" s="170">
        <v>10</v>
      </c>
      <c r="B36" s="164" t="s">
        <v>25</v>
      </c>
      <c r="C36" s="161" t="s">
        <v>26</v>
      </c>
      <c r="D36" s="170">
        <v>22</v>
      </c>
      <c r="E36" s="170">
        <v>1</v>
      </c>
      <c r="F36" s="170"/>
      <c r="G36" s="151">
        <f>'[1]Đơn giá'!$J$72</f>
        <v>5656271.0144659085</v>
      </c>
      <c r="H36" s="228">
        <f t="shared" si="4"/>
        <v>124437962.31824999</v>
      </c>
      <c r="I36" s="243">
        <v>6483222</v>
      </c>
      <c r="J36" s="243">
        <f t="shared" si="5"/>
        <v>142630884</v>
      </c>
      <c r="K36" s="183"/>
      <c r="L36" s="158"/>
    </row>
    <row r="37" spans="1:12" ht="15.75" x14ac:dyDescent="0.25">
      <c r="A37" s="170">
        <v>11</v>
      </c>
      <c r="B37" s="164" t="s">
        <v>67</v>
      </c>
      <c r="C37" s="161" t="s">
        <v>26</v>
      </c>
      <c r="D37" s="170">
        <v>20</v>
      </c>
      <c r="E37" s="170">
        <v>1</v>
      </c>
      <c r="F37" s="170"/>
      <c r="G37" s="151">
        <f>'[1]Đơn giá'!$J$74</f>
        <v>395876.59260724438</v>
      </c>
      <c r="H37" s="228">
        <f t="shared" si="4"/>
        <v>7917531.8521448877</v>
      </c>
      <c r="I37" s="243">
        <v>5754719</v>
      </c>
      <c r="J37" s="243">
        <f t="shared" si="5"/>
        <v>115094380</v>
      </c>
      <c r="K37" s="183"/>
      <c r="L37" s="158"/>
    </row>
    <row r="38" spans="1:12" ht="15.75" x14ac:dyDescent="0.25">
      <c r="A38" s="172" t="s">
        <v>237</v>
      </c>
      <c r="B38" s="157" t="s">
        <v>28</v>
      </c>
      <c r="C38" s="161"/>
      <c r="D38" s="170"/>
      <c r="E38" s="170"/>
      <c r="F38" s="170"/>
      <c r="G38" s="151"/>
      <c r="H38" s="228">
        <f t="shared" si="4"/>
        <v>0</v>
      </c>
      <c r="I38" s="243"/>
      <c r="J38" s="243">
        <f t="shared" si="5"/>
        <v>0</v>
      </c>
      <c r="K38" s="183">
        <f t="shared" si="0"/>
        <v>0</v>
      </c>
      <c r="L38" s="158"/>
    </row>
    <row r="39" spans="1:12" ht="15.75" x14ac:dyDescent="0.25">
      <c r="A39" s="170">
        <v>1</v>
      </c>
      <c r="B39" s="164" t="s">
        <v>29</v>
      </c>
      <c r="C39" s="161" t="s">
        <v>30</v>
      </c>
      <c r="D39" s="170">
        <v>9</v>
      </c>
      <c r="E39" s="170">
        <v>1</v>
      </c>
      <c r="F39" s="170"/>
      <c r="G39" s="151">
        <f>'[1]Đơn giá'!$J$37</f>
        <v>49159.213955965912</v>
      </c>
      <c r="H39" s="228">
        <f t="shared" si="4"/>
        <v>442432.92560369323</v>
      </c>
      <c r="I39" s="243">
        <v>30133</v>
      </c>
      <c r="J39" s="243">
        <f t="shared" si="5"/>
        <v>271197</v>
      </c>
      <c r="K39" s="183">
        <f t="shared" si="0"/>
        <v>171235.92560369323</v>
      </c>
      <c r="L39" s="158"/>
    </row>
    <row r="40" spans="1:12" ht="15.75" x14ac:dyDescent="0.25">
      <c r="A40" s="170">
        <v>2</v>
      </c>
      <c r="B40" s="164" t="s">
        <v>31</v>
      </c>
      <c r="C40" s="161" t="s">
        <v>32</v>
      </c>
      <c r="D40" s="170">
        <v>328</v>
      </c>
      <c r="E40" s="170">
        <v>1</v>
      </c>
      <c r="F40" s="170"/>
      <c r="G40" s="151">
        <f>'[1]Đơn giá'!$J$47</f>
        <v>17182.822041477273</v>
      </c>
      <c r="H40" s="228">
        <f t="shared" si="4"/>
        <v>5635965.6296045454</v>
      </c>
      <c r="I40" s="243">
        <v>10252</v>
      </c>
      <c r="J40" s="243">
        <f t="shared" si="5"/>
        <v>3362656</v>
      </c>
      <c r="K40" s="183">
        <f t="shared" si="0"/>
        <v>2273309.6296045454</v>
      </c>
      <c r="L40" s="158"/>
    </row>
    <row r="41" spans="1:12" ht="15.75" x14ac:dyDescent="0.25">
      <c r="A41" s="172" t="s">
        <v>238</v>
      </c>
      <c r="B41" s="157" t="s">
        <v>34</v>
      </c>
      <c r="C41" s="161"/>
      <c r="D41" s="170"/>
      <c r="E41" s="170"/>
      <c r="F41" s="170"/>
      <c r="G41" s="151"/>
      <c r="H41" s="228">
        <f t="shared" si="4"/>
        <v>0</v>
      </c>
      <c r="I41" s="243"/>
      <c r="J41" s="243">
        <f t="shared" si="5"/>
        <v>0</v>
      </c>
      <c r="K41" s="183">
        <f t="shared" si="0"/>
        <v>0</v>
      </c>
      <c r="L41" s="158"/>
    </row>
    <row r="42" spans="1:12" ht="15.75" x14ac:dyDescent="0.25">
      <c r="A42" s="170">
        <v>1</v>
      </c>
      <c r="B42" s="164" t="s">
        <v>35</v>
      </c>
      <c r="C42" s="161" t="s">
        <v>36</v>
      </c>
      <c r="D42" s="170">
        <v>6</v>
      </c>
      <c r="E42" s="170">
        <v>1</v>
      </c>
      <c r="F42" s="170"/>
      <c r="G42" s="151">
        <f>'[1]Đơn giá'!$J$39</f>
        <v>885201.87596590922</v>
      </c>
      <c r="H42" s="228">
        <f t="shared" si="4"/>
        <v>5311211.2557954555</v>
      </c>
      <c r="I42" s="243">
        <v>705020</v>
      </c>
      <c r="J42" s="243">
        <f t="shared" si="5"/>
        <v>4230120</v>
      </c>
      <c r="K42" s="183">
        <f t="shared" si="0"/>
        <v>1081091.2557954555</v>
      </c>
      <c r="L42" s="158"/>
    </row>
    <row r="43" spans="1:12" ht="15.75" x14ac:dyDescent="0.25">
      <c r="A43" s="172" t="s">
        <v>239</v>
      </c>
      <c r="B43" s="157" t="s">
        <v>38</v>
      </c>
      <c r="C43" s="161"/>
      <c r="D43" s="170"/>
      <c r="E43" s="170"/>
      <c r="F43" s="170"/>
      <c r="G43" s="151"/>
      <c r="H43" s="228">
        <f t="shared" si="4"/>
        <v>0</v>
      </c>
      <c r="I43" s="243"/>
      <c r="J43" s="243">
        <f t="shared" si="5"/>
        <v>0</v>
      </c>
      <c r="K43" s="183">
        <f t="shared" si="0"/>
        <v>0</v>
      </c>
      <c r="L43" s="158"/>
    </row>
    <row r="44" spans="1:12" ht="31.5" x14ac:dyDescent="0.25">
      <c r="A44" s="170">
        <v>1</v>
      </c>
      <c r="B44" s="164" t="s">
        <v>39</v>
      </c>
      <c r="C44" s="161" t="s">
        <v>16</v>
      </c>
      <c r="D44" s="170">
        <v>1</v>
      </c>
      <c r="E44" s="170">
        <v>1</v>
      </c>
      <c r="F44" s="170"/>
      <c r="G44" s="151">
        <f>'[1]Đơn giá'!$J$112</f>
        <v>8150327.5075568194</v>
      </c>
      <c r="H44" s="228">
        <f t="shared" si="4"/>
        <v>8150327.5075568194</v>
      </c>
      <c r="I44" s="243">
        <v>3961517</v>
      </c>
      <c r="J44" s="243">
        <f t="shared" si="5"/>
        <v>3961517</v>
      </c>
      <c r="K44" s="183">
        <f t="shared" si="0"/>
        <v>4188810.5075568194</v>
      </c>
      <c r="L44" s="158"/>
    </row>
    <row r="45" spans="1:12" ht="15.75" x14ac:dyDescent="0.25">
      <c r="A45" s="170">
        <v>2</v>
      </c>
      <c r="B45" s="164" t="s">
        <v>40</v>
      </c>
      <c r="C45" s="161" t="s">
        <v>16</v>
      </c>
      <c r="D45" s="170">
        <v>1</v>
      </c>
      <c r="E45" s="170">
        <v>1</v>
      </c>
      <c r="F45" s="170"/>
      <c r="G45" s="151">
        <f>G44</f>
        <v>8150327.5075568194</v>
      </c>
      <c r="H45" s="228">
        <f t="shared" si="4"/>
        <v>8150327.5075568194</v>
      </c>
      <c r="I45" s="243">
        <v>6607850</v>
      </c>
      <c r="J45" s="243">
        <f t="shared" si="5"/>
        <v>6607850</v>
      </c>
      <c r="K45" s="183">
        <f t="shared" si="0"/>
        <v>1542477.5075568194</v>
      </c>
      <c r="L45" s="158"/>
    </row>
    <row r="46" spans="1:12" ht="15.75" x14ac:dyDescent="0.25">
      <c r="A46" s="172" t="s">
        <v>240</v>
      </c>
      <c r="B46" s="157" t="s">
        <v>42</v>
      </c>
      <c r="C46" s="161"/>
      <c r="D46" s="170"/>
      <c r="E46" s="170"/>
      <c r="F46" s="170"/>
      <c r="G46" s="151"/>
      <c r="H46" s="228">
        <f t="shared" si="4"/>
        <v>0</v>
      </c>
      <c r="I46" s="243"/>
      <c r="J46" s="243">
        <f t="shared" si="5"/>
        <v>0</v>
      </c>
      <c r="K46" s="183">
        <f t="shared" si="0"/>
        <v>0</v>
      </c>
      <c r="L46" s="158"/>
    </row>
    <row r="47" spans="1:12" ht="15.75" x14ac:dyDescent="0.25">
      <c r="A47" s="170">
        <v>1</v>
      </c>
      <c r="B47" s="164" t="s">
        <v>43</v>
      </c>
      <c r="C47" s="161" t="s">
        <v>16</v>
      </c>
      <c r="D47" s="170">
        <v>12</v>
      </c>
      <c r="E47" s="170">
        <v>1</v>
      </c>
      <c r="F47" s="170"/>
      <c r="G47" s="151">
        <f>'[1]Đơn giá'!$J$82</f>
        <v>173569.34914772725</v>
      </c>
      <c r="H47" s="228">
        <f t="shared" si="4"/>
        <v>2082832.189772727</v>
      </c>
      <c r="I47" s="243">
        <v>106575</v>
      </c>
      <c r="J47" s="243">
        <f t="shared" si="5"/>
        <v>1278900</v>
      </c>
      <c r="K47" s="183">
        <f t="shared" si="0"/>
        <v>803932.18977272697</v>
      </c>
      <c r="L47" s="158"/>
    </row>
    <row r="48" spans="1:12" ht="15.75" x14ac:dyDescent="0.25">
      <c r="A48" s="170">
        <v>2</v>
      </c>
      <c r="B48" s="164" t="s">
        <v>44</v>
      </c>
      <c r="C48" s="161" t="s">
        <v>16</v>
      </c>
      <c r="D48" s="170">
        <v>2</v>
      </c>
      <c r="E48" s="170">
        <v>1</v>
      </c>
      <c r="F48" s="170"/>
      <c r="G48" s="151">
        <f>'[1]Đơn giá'!$J$81</f>
        <v>146773.92903409092</v>
      </c>
      <c r="H48" s="228">
        <f t="shared" si="4"/>
        <v>293547.85806818184</v>
      </c>
      <c r="I48" s="243">
        <v>90406</v>
      </c>
      <c r="J48" s="243">
        <f t="shared" si="5"/>
        <v>180812</v>
      </c>
      <c r="K48" s="183">
        <f t="shared" si="0"/>
        <v>112735.85806818184</v>
      </c>
      <c r="L48" s="158"/>
    </row>
    <row r="49" spans="1:12" ht="15.75" x14ac:dyDescent="0.25">
      <c r="A49" s="170">
        <v>3</v>
      </c>
      <c r="B49" s="164" t="s">
        <v>45</v>
      </c>
      <c r="C49" s="161" t="s">
        <v>16</v>
      </c>
      <c r="D49" s="170">
        <v>4</v>
      </c>
      <c r="E49" s="170">
        <v>1</v>
      </c>
      <c r="F49" s="170"/>
      <c r="G49" s="151">
        <f>'[1]Đơn giá'!$J$80</f>
        <v>149291.93403409093</v>
      </c>
      <c r="H49" s="228">
        <f t="shared" si="4"/>
        <v>597167.7361363637</v>
      </c>
      <c r="I49" s="243">
        <v>104421</v>
      </c>
      <c r="J49" s="243">
        <f t="shared" si="5"/>
        <v>417684</v>
      </c>
      <c r="K49" s="183">
        <f t="shared" si="0"/>
        <v>179483.7361363637</v>
      </c>
      <c r="L49" s="158"/>
    </row>
    <row r="50" spans="1:12" ht="15.75" x14ac:dyDescent="0.25">
      <c r="A50" s="170">
        <v>4</v>
      </c>
      <c r="B50" s="164" t="s">
        <v>46</v>
      </c>
      <c r="C50" s="161" t="s">
        <v>16</v>
      </c>
      <c r="D50" s="170">
        <v>4</v>
      </c>
      <c r="E50" s="170">
        <v>1</v>
      </c>
      <c r="F50" s="170"/>
      <c r="G50" s="151">
        <f>'[1]Đơn giá'!$J$84</f>
        <v>173540.90100852275</v>
      </c>
      <c r="H50" s="228">
        <f t="shared" si="4"/>
        <v>694163.604034091</v>
      </c>
      <c r="I50" s="243">
        <v>108255</v>
      </c>
      <c r="J50" s="243">
        <f t="shared" si="5"/>
        <v>433020</v>
      </c>
      <c r="K50" s="183">
        <f t="shared" si="0"/>
        <v>261143.604034091</v>
      </c>
      <c r="L50" s="158"/>
    </row>
    <row r="51" spans="1:12" ht="15.75" x14ac:dyDescent="0.25">
      <c r="A51" s="170">
        <v>5</v>
      </c>
      <c r="B51" s="164" t="s">
        <v>47</v>
      </c>
      <c r="C51" s="161" t="s">
        <v>16</v>
      </c>
      <c r="D51" s="170">
        <v>2</v>
      </c>
      <c r="E51" s="170">
        <v>1</v>
      </c>
      <c r="F51" s="170"/>
      <c r="G51" s="151">
        <f>'[1]Đơn giá'!$J$83</f>
        <v>93221.672727272744</v>
      </c>
      <c r="H51" s="228">
        <f t="shared" si="4"/>
        <v>186443.34545454549</v>
      </c>
      <c r="I51" s="243">
        <v>56738</v>
      </c>
      <c r="J51" s="243">
        <f t="shared" si="5"/>
        <v>113476</v>
      </c>
      <c r="K51" s="183">
        <f t="shared" si="0"/>
        <v>72967.345454545488</v>
      </c>
      <c r="L51" s="158"/>
    </row>
    <row r="52" spans="1:12" ht="15.75" x14ac:dyDescent="0.25">
      <c r="A52" s="170">
        <v>6</v>
      </c>
      <c r="B52" s="164" t="s">
        <v>48</v>
      </c>
      <c r="C52" s="161" t="s">
        <v>16</v>
      </c>
      <c r="D52" s="170">
        <v>1</v>
      </c>
      <c r="E52" s="170">
        <v>1</v>
      </c>
      <c r="F52" s="170"/>
      <c r="G52" s="151">
        <f>'[1]Đơn giá'!$J$79</f>
        <v>256210.15397727274</v>
      </c>
      <c r="H52" s="228">
        <f t="shared" si="4"/>
        <v>256210.15397727274</v>
      </c>
      <c r="I52" s="243">
        <v>164074</v>
      </c>
      <c r="J52" s="243">
        <f t="shared" si="5"/>
        <v>164074</v>
      </c>
      <c r="K52" s="183">
        <f t="shared" si="0"/>
        <v>92136.153977272741</v>
      </c>
      <c r="L52" s="158"/>
    </row>
    <row r="53" spans="1:12" ht="15.75" x14ac:dyDescent="0.25">
      <c r="A53" s="170">
        <v>7</v>
      </c>
      <c r="B53" s="164" t="s">
        <v>49</v>
      </c>
      <c r="C53" s="161" t="s">
        <v>50</v>
      </c>
      <c r="D53" s="170">
        <v>1</v>
      </c>
      <c r="E53" s="170">
        <v>1</v>
      </c>
      <c r="F53" s="170"/>
      <c r="G53" s="151">
        <f>'[1]Đơn giá'!$J$85</f>
        <v>125668.54244318182</v>
      </c>
      <c r="H53" s="228">
        <f t="shared" si="4"/>
        <v>125668.54244318182</v>
      </c>
      <c r="I53" s="243">
        <v>86522</v>
      </c>
      <c r="J53" s="243">
        <f t="shared" si="5"/>
        <v>86522</v>
      </c>
      <c r="K53" s="183">
        <f t="shared" si="0"/>
        <v>39146.542443181825</v>
      </c>
      <c r="L53" s="158"/>
    </row>
    <row r="54" spans="1:12" ht="15.75" x14ac:dyDescent="0.25">
      <c r="A54" s="172" t="s">
        <v>241</v>
      </c>
      <c r="B54" s="157" t="s">
        <v>51</v>
      </c>
      <c r="C54" s="161"/>
      <c r="D54" s="170"/>
      <c r="E54" s="170"/>
      <c r="F54" s="170"/>
      <c r="G54" s="151"/>
      <c r="H54" s="228">
        <f t="shared" si="4"/>
        <v>0</v>
      </c>
      <c r="I54" s="243"/>
      <c r="J54" s="243"/>
      <c r="K54" s="183"/>
      <c r="L54" s="158"/>
    </row>
    <row r="55" spans="1:12" ht="15.75" x14ac:dyDescent="0.25">
      <c r="A55" s="170">
        <v>1</v>
      </c>
      <c r="B55" s="164" t="s">
        <v>52</v>
      </c>
      <c r="C55" s="161" t="s">
        <v>16</v>
      </c>
      <c r="D55" s="170">
        <v>1</v>
      </c>
      <c r="E55" s="170">
        <v>1</v>
      </c>
      <c r="F55" s="170"/>
      <c r="G55" s="151">
        <f>'[1]Đơn giá'!$J$108</f>
        <v>5161696.4171420457</v>
      </c>
      <c r="H55" s="228">
        <f t="shared" si="4"/>
        <v>5161696.4171420457</v>
      </c>
      <c r="I55" s="243">
        <v>4388781</v>
      </c>
      <c r="J55" s="243">
        <f t="shared" si="5"/>
        <v>4388781</v>
      </c>
      <c r="K55" s="183">
        <f t="shared" si="0"/>
        <v>772915.41714204568</v>
      </c>
      <c r="L55" s="158"/>
    </row>
    <row r="56" spans="1:12" ht="15.75" x14ac:dyDescent="0.25">
      <c r="A56" s="172" t="s">
        <v>242</v>
      </c>
      <c r="B56" s="157" t="s">
        <v>54</v>
      </c>
      <c r="C56" s="161"/>
      <c r="D56" s="170"/>
      <c r="E56" s="170"/>
      <c r="F56" s="170"/>
      <c r="G56" s="151"/>
      <c r="H56" s="228">
        <f t="shared" si="4"/>
        <v>0</v>
      </c>
      <c r="I56" s="243"/>
      <c r="J56" s="243"/>
      <c r="K56" s="183"/>
      <c r="L56" s="158"/>
    </row>
    <row r="57" spans="1:12" ht="15.75" x14ac:dyDescent="0.25">
      <c r="A57" s="170">
        <v>1</v>
      </c>
      <c r="B57" s="164" t="s">
        <v>55</v>
      </c>
      <c r="C57" s="161" t="s">
        <v>56</v>
      </c>
      <c r="D57" s="170">
        <v>4</v>
      </c>
      <c r="E57" s="170">
        <v>2</v>
      </c>
      <c r="F57" s="170"/>
      <c r="G57" s="151">
        <f>'[1]Đơn giá'!$J$115</f>
        <v>994619.7639715909</v>
      </c>
      <c r="H57" s="228">
        <f t="shared" si="4"/>
        <v>7956958.1117727272</v>
      </c>
      <c r="I57" s="243">
        <v>697470</v>
      </c>
      <c r="J57" s="243">
        <f t="shared" si="5"/>
        <v>5579760</v>
      </c>
      <c r="K57" s="183">
        <f t="shared" si="0"/>
        <v>2377198.1117727272</v>
      </c>
      <c r="L57" s="158"/>
    </row>
    <row r="58" spans="1:12" ht="15.75" x14ac:dyDescent="0.25">
      <c r="A58" s="172" t="s">
        <v>243</v>
      </c>
      <c r="B58" s="157" t="s">
        <v>57</v>
      </c>
      <c r="C58" s="161"/>
      <c r="D58" s="170"/>
      <c r="E58" s="170"/>
      <c r="F58" s="170"/>
      <c r="G58" s="151"/>
      <c r="H58" s="228">
        <f t="shared" si="4"/>
        <v>0</v>
      </c>
      <c r="I58" s="243"/>
      <c r="J58" s="243"/>
      <c r="K58" s="183"/>
      <c r="L58" s="158"/>
    </row>
    <row r="59" spans="1:12" ht="15.75" x14ac:dyDescent="0.25">
      <c r="A59" s="170">
        <v>1</v>
      </c>
      <c r="B59" s="164" t="s">
        <v>58</v>
      </c>
      <c r="C59" s="161" t="s">
        <v>59</v>
      </c>
      <c r="D59" s="170">
        <v>1</v>
      </c>
      <c r="E59" s="170">
        <v>1</v>
      </c>
      <c r="F59" s="170"/>
      <c r="G59" s="151">
        <f>'[1]Đơn giá'!$J$116</f>
        <v>6243749.7922585234</v>
      </c>
      <c r="H59" s="228">
        <f t="shared" si="4"/>
        <v>6243749.7922585234</v>
      </c>
      <c r="I59" s="243">
        <v>4253869</v>
      </c>
      <c r="J59" s="243">
        <f t="shared" si="5"/>
        <v>4253869</v>
      </c>
      <c r="K59" s="183">
        <f t="shared" si="0"/>
        <v>1989880.7922585234</v>
      </c>
      <c r="L59" s="158"/>
    </row>
    <row r="60" spans="1:12" ht="31.5" x14ac:dyDescent="0.25">
      <c r="A60" s="156" t="s">
        <v>113</v>
      </c>
      <c r="B60" s="157" t="s">
        <v>71</v>
      </c>
      <c r="C60" s="158"/>
      <c r="D60" s="158"/>
      <c r="E60" s="158"/>
      <c r="F60" s="158"/>
      <c r="G60" s="158"/>
      <c r="H60" s="229">
        <f>H61+H83</f>
        <v>7353012755.5123863</v>
      </c>
      <c r="I60" s="242"/>
      <c r="J60" s="244">
        <f>J61+J83</f>
        <v>5238826000</v>
      </c>
      <c r="K60" s="152">
        <f t="shared" si="0"/>
        <v>2114186755.5123863</v>
      </c>
      <c r="L60" s="158"/>
    </row>
    <row r="61" spans="1:12" s="166" customFormat="1" ht="21.75" customHeight="1" x14ac:dyDescent="0.2">
      <c r="A61" s="186" t="s">
        <v>8</v>
      </c>
      <c r="B61" s="157" t="s">
        <v>72</v>
      </c>
      <c r="C61" s="165"/>
      <c r="D61" s="165"/>
      <c r="E61" s="165"/>
      <c r="F61" s="165"/>
      <c r="G61" s="165"/>
      <c r="H61" s="229">
        <f>SUM(H62:H82)</f>
        <v>4277645899.9413471</v>
      </c>
      <c r="I61" s="245"/>
      <c r="J61" s="244">
        <f>SUM(J62:J82)</f>
        <v>2457493890</v>
      </c>
      <c r="K61" s="183">
        <f t="shared" si="0"/>
        <v>1820152009.9413471</v>
      </c>
      <c r="L61" s="165"/>
    </row>
    <row r="62" spans="1:12" ht="15.75" x14ac:dyDescent="0.25">
      <c r="A62" s="170">
        <v>1</v>
      </c>
      <c r="B62" s="164" t="s">
        <v>25</v>
      </c>
      <c r="C62" s="161" t="s">
        <v>95</v>
      </c>
      <c r="D62" s="161">
        <f>D19</f>
        <v>21</v>
      </c>
      <c r="E62" s="170">
        <v>365</v>
      </c>
      <c r="F62" s="170"/>
      <c r="G62" s="151">
        <f>'[1]Đơn giá'!$J$124</f>
        <v>162719.01135000002</v>
      </c>
      <c r="H62" s="228">
        <f t="shared" ref="H62:H63" si="6">$D62*$E62*G62</f>
        <v>1247241221.99775</v>
      </c>
      <c r="I62" s="243">
        <v>70723</v>
      </c>
      <c r="J62" s="243">
        <f>D62*I62*E62</f>
        <v>542091795</v>
      </c>
      <c r="K62" s="183">
        <f t="shared" si="0"/>
        <v>705149426.99775004</v>
      </c>
      <c r="L62" s="158"/>
    </row>
    <row r="63" spans="1:12" ht="15.75" x14ac:dyDescent="0.25">
      <c r="A63" s="170">
        <v>2</v>
      </c>
      <c r="B63" s="164" t="s">
        <v>65</v>
      </c>
      <c r="C63" s="161" t="s">
        <v>66</v>
      </c>
      <c r="D63" s="161">
        <f>D20</f>
        <v>4</v>
      </c>
      <c r="E63" s="170">
        <v>365</v>
      </c>
      <c r="F63" s="170"/>
      <c r="G63" s="151">
        <f>'[1]Đơn giá'!$J$125</f>
        <v>563180.94088772731</v>
      </c>
      <c r="H63" s="228">
        <f t="shared" si="6"/>
        <v>822244173.69608188</v>
      </c>
      <c r="I63" s="243">
        <v>305703</v>
      </c>
      <c r="J63" s="243">
        <f t="shared" ref="J63:J81" si="7">D63*I63*E63</f>
        <v>446326380</v>
      </c>
      <c r="K63" s="183">
        <f t="shared" si="0"/>
        <v>375917793.69608188</v>
      </c>
      <c r="L63" s="158"/>
    </row>
    <row r="64" spans="1:12" ht="15.75" x14ac:dyDescent="0.25">
      <c r="A64" s="170">
        <v>3</v>
      </c>
      <c r="B64" s="164" t="s">
        <v>67</v>
      </c>
      <c r="C64" s="161" t="s">
        <v>96</v>
      </c>
      <c r="D64" s="161">
        <f>D21</f>
        <v>52</v>
      </c>
      <c r="E64" s="170">
        <v>365</v>
      </c>
      <c r="F64" s="170"/>
      <c r="G64" s="151">
        <f>'[1]Đơn giá'!$J$126</f>
        <v>52825.667694545467</v>
      </c>
      <c r="H64" s="228">
        <f>$D64*$E64*G64</f>
        <v>1002631172.842473</v>
      </c>
      <c r="I64" s="242">
        <v>28428</v>
      </c>
      <c r="J64" s="243">
        <f t="shared" si="7"/>
        <v>539563440</v>
      </c>
      <c r="K64" s="183">
        <f t="shared" si="0"/>
        <v>463067732.84247303</v>
      </c>
      <c r="L64" s="158"/>
    </row>
    <row r="65" spans="1:12" ht="47.25" x14ac:dyDescent="0.25">
      <c r="A65" s="170">
        <v>4</v>
      </c>
      <c r="B65" s="164" t="s">
        <v>73</v>
      </c>
      <c r="C65" s="161" t="s">
        <v>95</v>
      </c>
      <c r="D65" s="161">
        <v>4</v>
      </c>
      <c r="E65" s="170">
        <v>365</v>
      </c>
      <c r="F65" s="170"/>
      <c r="G65" s="151">
        <f>'[1]Đơn giá'!$J$142</f>
        <v>23551.668477272728</v>
      </c>
      <c r="H65" s="228">
        <f t="shared" ref="H65:H82" si="8">$D65*$E65*G65</f>
        <v>34385435.976818182</v>
      </c>
      <c r="I65" s="243">
        <v>70643</v>
      </c>
      <c r="J65" s="243">
        <f t="shared" si="7"/>
        <v>103138780</v>
      </c>
      <c r="K65" s="183">
        <f t="shared" si="0"/>
        <v>-68753344.023181826</v>
      </c>
      <c r="L65" s="158"/>
    </row>
    <row r="66" spans="1:12" ht="31.5" x14ac:dyDescent="0.25">
      <c r="A66" s="170">
        <v>5</v>
      </c>
      <c r="B66" s="164" t="s">
        <v>74</v>
      </c>
      <c r="C66" s="161" t="s">
        <v>95</v>
      </c>
      <c r="D66" s="161">
        <v>4</v>
      </c>
      <c r="E66" s="170">
        <v>365</v>
      </c>
      <c r="F66" s="170"/>
      <c r="G66" s="151">
        <f>'[1]Đơn giá'!$J$129</f>
        <v>68593.800497727265</v>
      </c>
      <c r="H66" s="228">
        <f t="shared" si="8"/>
        <v>100146948.72668181</v>
      </c>
      <c r="I66" s="243">
        <v>27279</v>
      </c>
      <c r="J66" s="243">
        <f t="shared" si="7"/>
        <v>39827340</v>
      </c>
      <c r="K66" s="183">
        <f t="shared" si="0"/>
        <v>60319608.726681814</v>
      </c>
      <c r="L66" s="158"/>
    </row>
    <row r="67" spans="1:12" ht="47.25" x14ac:dyDescent="0.25">
      <c r="A67" s="170">
        <v>6</v>
      </c>
      <c r="B67" s="164" t="s">
        <v>75</v>
      </c>
      <c r="C67" s="161" t="s">
        <v>95</v>
      </c>
      <c r="D67" s="161">
        <v>8</v>
      </c>
      <c r="E67" s="170">
        <v>365</v>
      </c>
      <c r="F67" s="170"/>
      <c r="G67" s="151">
        <f>'[1]Đơn giá'!$J$136</f>
        <v>68342.799935454546</v>
      </c>
      <c r="H67" s="228">
        <f t="shared" si="8"/>
        <v>199560975.81152728</v>
      </c>
      <c r="I67" s="243">
        <v>34456</v>
      </c>
      <c r="J67" s="243">
        <f t="shared" si="7"/>
        <v>100611520</v>
      </c>
      <c r="K67" s="183">
        <f t="shared" si="0"/>
        <v>98949455.811527282</v>
      </c>
      <c r="L67" s="158"/>
    </row>
    <row r="68" spans="1:12" ht="47.25" x14ac:dyDescent="0.25">
      <c r="A68" s="170">
        <v>7</v>
      </c>
      <c r="B68" s="164" t="s">
        <v>76</v>
      </c>
      <c r="C68" s="161" t="s">
        <v>95</v>
      </c>
      <c r="D68" s="161">
        <v>1</v>
      </c>
      <c r="E68" s="170">
        <v>365</v>
      </c>
      <c r="F68" s="170"/>
      <c r="G68" s="151">
        <f>'[1]Đơn giá'!$J$137</f>
        <v>27337.119974181827</v>
      </c>
      <c r="H68" s="228">
        <f t="shared" si="8"/>
        <v>9978048.7905763667</v>
      </c>
      <c r="I68" s="243">
        <v>34456</v>
      </c>
      <c r="J68" s="243">
        <f t="shared" si="7"/>
        <v>12576440</v>
      </c>
      <c r="K68" s="183">
        <f t="shared" si="0"/>
        <v>-2598391.2094236333</v>
      </c>
      <c r="L68" s="158"/>
    </row>
    <row r="69" spans="1:12" ht="31.5" x14ac:dyDescent="0.25">
      <c r="A69" s="170">
        <v>8</v>
      </c>
      <c r="B69" s="164" t="s">
        <v>77</v>
      </c>
      <c r="C69" s="161" t="s">
        <v>95</v>
      </c>
      <c r="D69" s="161">
        <v>4</v>
      </c>
      <c r="E69" s="170">
        <v>365</v>
      </c>
      <c r="F69" s="170"/>
      <c r="G69" s="151">
        <f>'[1]Đơn giá'!$J$150</f>
        <v>73536.920386363636</v>
      </c>
      <c r="H69" s="228">
        <f t="shared" si="8"/>
        <v>107363903.76409091</v>
      </c>
      <c r="I69" s="243">
        <v>99563</v>
      </c>
      <c r="J69" s="243">
        <f t="shared" si="7"/>
        <v>145361980</v>
      </c>
      <c r="K69" s="183">
        <f t="shared" si="0"/>
        <v>-37998076.235909089</v>
      </c>
      <c r="L69" s="158"/>
    </row>
    <row r="70" spans="1:12" ht="15.75" x14ac:dyDescent="0.25">
      <c r="A70" s="170">
        <v>9</v>
      </c>
      <c r="B70" s="164" t="s">
        <v>78</v>
      </c>
      <c r="C70" s="161" t="s">
        <v>95</v>
      </c>
      <c r="D70" s="161">
        <v>7</v>
      </c>
      <c r="E70" s="170">
        <v>365</v>
      </c>
      <c r="F70" s="170"/>
      <c r="G70" s="151">
        <f>'[1]Đơn giá'!$J$152</f>
        <v>136046.22063136363</v>
      </c>
      <c r="H70" s="228">
        <f t="shared" si="8"/>
        <v>347598093.71313405</v>
      </c>
      <c r="I70" s="243">
        <v>99563</v>
      </c>
      <c r="J70" s="243">
        <f t="shared" si="7"/>
        <v>254383465</v>
      </c>
      <c r="K70" s="183">
        <f t="shared" ref="K70:K196" si="9">H70-J70</f>
        <v>93214628.71313405</v>
      </c>
      <c r="L70" s="158"/>
    </row>
    <row r="71" spans="1:12" ht="31.5" x14ac:dyDescent="0.25">
      <c r="A71" s="170">
        <v>10</v>
      </c>
      <c r="B71" s="164" t="s">
        <v>79</v>
      </c>
      <c r="C71" s="161" t="s">
        <v>95</v>
      </c>
      <c r="D71" s="161">
        <v>2</v>
      </c>
      <c r="E71" s="170">
        <v>365</v>
      </c>
      <c r="F71" s="170"/>
      <c r="G71" s="151">
        <f>'[1]Đơn giá'!$J$147</f>
        <v>23551.668477272728</v>
      </c>
      <c r="H71" s="228">
        <f t="shared" si="8"/>
        <v>17192717.988409091</v>
      </c>
      <c r="I71" s="243">
        <v>70643</v>
      </c>
      <c r="J71" s="243">
        <f t="shared" si="7"/>
        <v>51569390</v>
      </c>
      <c r="K71" s="183">
        <f t="shared" si="9"/>
        <v>-34376672.011590913</v>
      </c>
      <c r="L71" s="158"/>
    </row>
    <row r="72" spans="1:12" ht="15.75" x14ac:dyDescent="0.25">
      <c r="A72" s="170">
        <v>11</v>
      </c>
      <c r="B72" s="164" t="s">
        <v>80</v>
      </c>
      <c r="C72" s="161" t="s">
        <v>97</v>
      </c>
      <c r="D72" s="161">
        <v>2</v>
      </c>
      <c r="E72" s="170">
        <v>365</v>
      </c>
      <c r="F72" s="170"/>
      <c r="G72" s="151">
        <f>'[1]Đơn giá'!$J$155</f>
        <v>130039.20374454546</v>
      </c>
      <c r="H72" s="228">
        <f t="shared" si="8"/>
        <v>94928618.733518183</v>
      </c>
      <c r="I72" s="243">
        <v>40042</v>
      </c>
      <c r="J72" s="243">
        <f t="shared" si="7"/>
        <v>29230660</v>
      </c>
      <c r="K72" s="183">
        <f t="shared" si="9"/>
        <v>65697958.733518183</v>
      </c>
      <c r="L72" s="158"/>
    </row>
    <row r="73" spans="1:12" ht="15.75" x14ac:dyDescent="0.25">
      <c r="A73" s="170">
        <v>12</v>
      </c>
      <c r="B73" s="164" t="s">
        <v>81</v>
      </c>
      <c r="C73" s="161" t="s">
        <v>98</v>
      </c>
      <c r="D73" s="161">
        <v>3</v>
      </c>
      <c r="E73" s="170">
        <v>365</v>
      </c>
      <c r="F73" s="170"/>
      <c r="G73" s="151">
        <f>'[1]Đơn giá'!$J$169</f>
        <v>79190.124830727276</v>
      </c>
      <c r="H73" s="228">
        <f t="shared" si="8"/>
        <v>86713186.689646363</v>
      </c>
      <c r="I73" s="243">
        <v>45627</v>
      </c>
      <c r="J73" s="243">
        <f t="shared" si="7"/>
        <v>49961565</v>
      </c>
      <c r="K73" s="183">
        <f t="shared" si="9"/>
        <v>36751621.689646363</v>
      </c>
      <c r="L73" s="158"/>
    </row>
    <row r="74" spans="1:12" ht="15.75" x14ac:dyDescent="0.25">
      <c r="A74" s="170">
        <v>13</v>
      </c>
      <c r="B74" s="164" t="s">
        <v>82</v>
      </c>
      <c r="C74" s="161" t="s">
        <v>99</v>
      </c>
      <c r="D74" s="161">
        <v>1</v>
      </c>
      <c r="E74" s="170">
        <v>365</v>
      </c>
      <c r="F74" s="170"/>
      <c r="G74" s="151">
        <f>'[1]Đơn giá'!$J$166</f>
        <v>46363.632954545457</v>
      </c>
      <c r="H74" s="228">
        <f t="shared" si="8"/>
        <v>16922726.028409094</v>
      </c>
      <c r="I74" s="243">
        <v>27242</v>
      </c>
      <c r="J74" s="243">
        <f t="shared" si="7"/>
        <v>9943330</v>
      </c>
      <c r="K74" s="183">
        <f t="shared" si="9"/>
        <v>6979396.0284090936</v>
      </c>
      <c r="L74" s="158"/>
    </row>
    <row r="75" spans="1:12" ht="15.75" x14ac:dyDescent="0.25">
      <c r="A75" s="170">
        <v>14</v>
      </c>
      <c r="B75" s="162" t="s">
        <v>83</v>
      </c>
      <c r="C75" s="161" t="s">
        <v>99</v>
      </c>
      <c r="D75" s="161">
        <v>1</v>
      </c>
      <c r="E75" s="170">
        <v>365</v>
      </c>
      <c r="F75" s="170"/>
      <c r="G75" s="151">
        <f>'[1]Đơn giá'!$J$165</f>
        <v>44167.799874545461</v>
      </c>
      <c r="H75" s="228">
        <f t="shared" si="8"/>
        <v>16121246.954209093</v>
      </c>
      <c r="I75" s="243">
        <v>26089</v>
      </c>
      <c r="J75" s="243">
        <f t="shared" si="7"/>
        <v>9522485</v>
      </c>
      <c r="K75" s="183">
        <f t="shared" si="9"/>
        <v>6598761.954209093</v>
      </c>
      <c r="L75" s="158"/>
    </row>
    <row r="76" spans="1:12" ht="31.5" x14ac:dyDescent="0.25">
      <c r="A76" s="170">
        <v>15</v>
      </c>
      <c r="B76" s="164" t="s">
        <v>84</v>
      </c>
      <c r="C76" s="161" t="s">
        <v>99</v>
      </c>
      <c r="D76" s="161">
        <v>1</v>
      </c>
      <c r="E76" s="170">
        <v>365</v>
      </c>
      <c r="F76" s="170"/>
      <c r="G76" s="151">
        <f>'[1]Đơn giá'!$J$167</f>
        <v>68974.989592090904</v>
      </c>
      <c r="H76" s="228">
        <f t="shared" si="8"/>
        <v>25175871.201113179</v>
      </c>
      <c r="I76" s="243">
        <v>40736</v>
      </c>
      <c r="J76" s="243">
        <f t="shared" si="7"/>
        <v>14868640</v>
      </c>
      <c r="K76" s="183">
        <f t="shared" si="9"/>
        <v>10307231.201113179</v>
      </c>
      <c r="L76" s="158"/>
    </row>
    <row r="77" spans="1:12" ht="15.75" x14ac:dyDescent="0.25">
      <c r="A77" s="170">
        <v>16</v>
      </c>
      <c r="B77" s="164" t="s">
        <v>85</v>
      </c>
      <c r="C77" s="161" t="s">
        <v>99</v>
      </c>
      <c r="D77" s="161">
        <v>4</v>
      </c>
      <c r="E77" s="170">
        <v>365</v>
      </c>
      <c r="F77" s="170"/>
      <c r="G77" s="151">
        <f>'[1]Đơn giá'!$J$158</f>
        <v>75367.165201363634</v>
      </c>
      <c r="H77" s="228">
        <f t="shared" si="8"/>
        <v>110036061.1939909</v>
      </c>
      <c r="I77" s="243">
        <v>47648</v>
      </c>
      <c r="J77" s="243">
        <f t="shared" si="7"/>
        <v>69566080</v>
      </c>
      <c r="K77" s="183">
        <f t="shared" si="9"/>
        <v>40469981.193990901</v>
      </c>
      <c r="L77" s="158"/>
    </row>
    <row r="78" spans="1:12" ht="31.5" x14ac:dyDescent="0.25">
      <c r="A78" s="170">
        <v>17</v>
      </c>
      <c r="B78" s="164" t="s">
        <v>86</v>
      </c>
      <c r="C78" s="161"/>
      <c r="D78" s="161"/>
      <c r="E78" s="170"/>
      <c r="F78" s="170"/>
      <c r="G78" s="151"/>
      <c r="H78" s="228">
        <f t="shared" si="8"/>
        <v>0</v>
      </c>
      <c r="I78" s="243"/>
      <c r="J78" s="243">
        <f t="shared" si="7"/>
        <v>0</v>
      </c>
      <c r="K78" s="183"/>
      <c r="L78" s="158"/>
    </row>
    <row r="79" spans="1:12" ht="15.75" x14ac:dyDescent="0.25">
      <c r="A79" s="170" t="s">
        <v>87</v>
      </c>
      <c r="B79" s="164" t="s">
        <v>88</v>
      </c>
      <c r="C79" s="161" t="s">
        <v>95</v>
      </c>
      <c r="D79" s="161">
        <v>1</v>
      </c>
      <c r="E79" s="170">
        <v>365</v>
      </c>
      <c r="F79" s="170"/>
      <c r="G79" s="151">
        <f>'[1]Đơn giá'!$J$160</f>
        <v>30064.90981534091</v>
      </c>
      <c r="H79" s="228">
        <f t="shared" si="8"/>
        <v>10973692.082599433</v>
      </c>
      <c r="I79" s="243">
        <v>18608</v>
      </c>
      <c r="J79" s="243">
        <f t="shared" si="7"/>
        <v>6791920</v>
      </c>
      <c r="K79" s="183">
        <f t="shared" si="9"/>
        <v>4181772.0825994331</v>
      </c>
      <c r="L79" s="158"/>
    </row>
    <row r="80" spans="1:12" ht="15.75" x14ac:dyDescent="0.25">
      <c r="A80" s="170" t="s">
        <v>89</v>
      </c>
      <c r="B80" s="164" t="s">
        <v>90</v>
      </c>
      <c r="C80" s="170"/>
      <c r="D80" s="161"/>
      <c r="E80" s="170"/>
      <c r="F80" s="170"/>
      <c r="G80" s="151"/>
      <c r="H80" s="228">
        <f t="shared" si="8"/>
        <v>0</v>
      </c>
      <c r="I80" s="243"/>
      <c r="J80" s="243">
        <f t="shared" si="7"/>
        <v>0</v>
      </c>
      <c r="K80" s="183">
        <f t="shared" si="9"/>
        <v>0</v>
      </c>
      <c r="L80" s="158"/>
    </row>
    <row r="81" spans="1:14" ht="15.75" x14ac:dyDescent="0.25">
      <c r="A81" s="187" t="s">
        <v>91</v>
      </c>
      <c r="B81" s="164" t="s">
        <v>92</v>
      </c>
      <c r="C81" s="161" t="s">
        <v>100</v>
      </c>
      <c r="D81" s="161">
        <v>1</v>
      </c>
      <c r="E81" s="170">
        <v>12</v>
      </c>
      <c r="F81" s="170"/>
      <c r="G81" s="151">
        <f>'[1]Đơn giá'!$J$162</f>
        <v>90629.061409090908</v>
      </c>
      <c r="H81" s="228">
        <f t="shared" si="8"/>
        <v>1087548.736909091</v>
      </c>
      <c r="I81" s="243">
        <v>55898</v>
      </c>
      <c r="J81" s="243">
        <f t="shared" si="7"/>
        <v>670776</v>
      </c>
      <c r="K81" s="183">
        <f t="shared" si="9"/>
        <v>416772.73690909101</v>
      </c>
      <c r="L81" s="158"/>
    </row>
    <row r="82" spans="1:14" ht="15.75" x14ac:dyDescent="0.25">
      <c r="A82" s="187" t="s">
        <v>91</v>
      </c>
      <c r="B82" s="164" t="s">
        <v>93</v>
      </c>
      <c r="C82" s="161" t="s">
        <v>101</v>
      </c>
      <c r="D82" s="161">
        <v>1</v>
      </c>
      <c r="E82" s="170">
        <v>36</v>
      </c>
      <c r="F82" s="170"/>
      <c r="G82" s="151">
        <f>'[1]Đơn giá'!$J$163</f>
        <v>759562.63926136377</v>
      </c>
      <c r="H82" s="228">
        <f t="shared" si="8"/>
        <v>27344255.013409097</v>
      </c>
      <c r="I82" s="243">
        <v>874664</v>
      </c>
      <c r="J82" s="243">
        <f>D82*I82*E82</f>
        <v>31487904</v>
      </c>
      <c r="K82" s="183">
        <f t="shared" si="9"/>
        <v>-4143648.9865909033</v>
      </c>
      <c r="L82" s="158"/>
    </row>
    <row r="83" spans="1:14" s="166" customFormat="1" ht="21.75" customHeight="1" x14ac:dyDescent="0.2">
      <c r="A83" s="188" t="s">
        <v>9</v>
      </c>
      <c r="B83" s="157" t="s">
        <v>94</v>
      </c>
      <c r="C83" s="165"/>
      <c r="D83" s="165"/>
      <c r="E83" s="165"/>
      <c r="F83" s="165"/>
      <c r="G83" s="165"/>
      <c r="H83" s="229">
        <f>SUM(H84:H106)</f>
        <v>3075366855.5710397</v>
      </c>
      <c r="I83" s="245"/>
      <c r="J83" s="244">
        <f>SUM(J84:J106)</f>
        <v>2781332110</v>
      </c>
      <c r="K83" s="183">
        <f t="shared" si="9"/>
        <v>294034745.57103968</v>
      </c>
      <c r="L83" s="165"/>
    </row>
    <row r="84" spans="1:14" ht="47.25" x14ac:dyDescent="0.25">
      <c r="A84" s="170">
        <v>1</v>
      </c>
      <c r="B84" s="164" t="s">
        <v>73</v>
      </c>
      <c r="C84" s="161" t="s">
        <v>95</v>
      </c>
      <c r="D84" s="161">
        <v>6</v>
      </c>
      <c r="E84" s="170">
        <v>365</v>
      </c>
      <c r="F84" s="170"/>
      <c r="G84" s="151">
        <f>G65</f>
        <v>23551.668477272728</v>
      </c>
      <c r="H84" s="228">
        <f>$D84*$E84*G84</f>
        <v>51578153.965227276</v>
      </c>
      <c r="I84" s="243">
        <v>49251</v>
      </c>
      <c r="J84" s="243">
        <f>$D84*$E84*I84</f>
        <v>107859690</v>
      </c>
      <c r="K84" s="183">
        <f t="shared" si="9"/>
        <v>-56281536.034772724</v>
      </c>
      <c r="L84" s="158"/>
    </row>
    <row r="85" spans="1:14" ht="31.5" x14ac:dyDescent="0.25">
      <c r="A85" s="170">
        <v>2</v>
      </c>
      <c r="B85" s="164" t="s">
        <v>74</v>
      </c>
      <c r="C85" s="161" t="s">
        <v>95</v>
      </c>
      <c r="D85" s="161">
        <v>5</v>
      </c>
      <c r="E85" s="170">
        <v>365</v>
      </c>
      <c r="F85" s="170"/>
      <c r="G85" s="151">
        <f>G66</f>
        <v>68593.800497727265</v>
      </c>
      <c r="H85" s="228">
        <f t="shared" ref="H85:H106" si="10">$D85*$E85*G85</f>
        <v>125183685.90835226</v>
      </c>
      <c r="I85" s="243">
        <v>57181</v>
      </c>
      <c r="J85" s="243">
        <f t="shared" ref="J85:J106" si="11">$D85*$E85*I85</f>
        <v>104355325</v>
      </c>
      <c r="K85" s="183">
        <f t="shared" si="9"/>
        <v>20828360.908352256</v>
      </c>
      <c r="L85" s="158"/>
    </row>
    <row r="86" spans="1:14" ht="47.25" x14ac:dyDescent="0.25">
      <c r="A86" s="170">
        <v>3</v>
      </c>
      <c r="B86" s="164" t="s">
        <v>75</v>
      </c>
      <c r="C86" s="161" t="s">
        <v>95</v>
      </c>
      <c r="D86" s="161">
        <v>8</v>
      </c>
      <c r="E86" s="170">
        <v>365</v>
      </c>
      <c r="F86" s="170"/>
      <c r="G86" s="151">
        <f>G67</f>
        <v>68342.799935454546</v>
      </c>
      <c r="H86" s="228">
        <f t="shared" si="10"/>
        <v>199560975.81152728</v>
      </c>
      <c r="I86" s="243">
        <v>49251</v>
      </c>
      <c r="J86" s="243">
        <f t="shared" si="11"/>
        <v>143812920</v>
      </c>
      <c r="K86" s="183">
        <f t="shared" si="9"/>
        <v>55748055.811527282</v>
      </c>
      <c r="L86" s="158"/>
    </row>
    <row r="87" spans="1:14" ht="47.25" x14ac:dyDescent="0.25">
      <c r="A87" s="170">
        <v>4</v>
      </c>
      <c r="B87" s="164" t="s">
        <v>102</v>
      </c>
      <c r="C87" s="161" t="s">
        <v>95</v>
      </c>
      <c r="D87" s="161">
        <v>9</v>
      </c>
      <c r="E87" s="170">
        <v>365</v>
      </c>
      <c r="F87" s="170"/>
      <c r="G87" s="151">
        <f>'[1]Đơn giá'!$J$138</f>
        <v>34171.399967727273</v>
      </c>
      <c r="H87" s="228">
        <f t="shared" si="10"/>
        <v>112253048.89398409</v>
      </c>
      <c r="I87" s="243">
        <v>25455</v>
      </c>
      <c r="J87" s="243">
        <f t="shared" si="11"/>
        <v>83619675</v>
      </c>
      <c r="K87" s="183">
        <f t="shared" si="9"/>
        <v>28633373.893984094</v>
      </c>
      <c r="L87" s="158"/>
    </row>
    <row r="88" spans="1:14" ht="31.5" x14ac:dyDescent="0.25">
      <c r="A88" s="170">
        <v>5</v>
      </c>
      <c r="B88" s="164" t="s">
        <v>77</v>
      </c>
      <c r="C88" s="161" t="s">
        <v>95</v>
      </c>
      <c r="D88" s="161">
        <v>12</v>
      </c>
      <c r="E88" s="170">
        <v>365</v>
      </c>
      <c r="F88" s="170"/>
      <c r="G88" s="151">
        <f>'[1]Đơn giá'!$J$150</f>
        <v>73536.920386363636</v>
      </c>
      <c r="H88" s="228">
        <f t="shared" si="10"/>
        <v>322091711.29227275</v>
      </c>
      <c r="I88" s="243">
        <v>53217</v>
      </c>
      <c r="J88" s="243">
        <f t="shared" si="11"/>
        <v>233090460</v>
      </c>
      <c r="K88" s="183">
        <f t="shared" si="9"/>
        <v>89001251.292272747</v>
      </c>
      <c r="L88" s="158"/>
    </row>
    <row r="89" spans="1:14" ht="15.75" x14ac:dyDescent="0.25">
      <c r="A89" s="170">
        <v>6</v>
      </c>
      <c r="B89" s="164" t="s">
        <v>103</v>
      </c>
      <c r="C89" s="161" t="s">
        <v>95</v>
      </c>
      <c r="D89" s="161">
        <v>2</v>
      </c>
      <c r="E89" s="170">
        <v>365</v>
      </c>
      <c r="F89" s="170"/>
      <c r="G89" s="151">
        <f>'[1]Đơn giá'!$J$152</f>
        <v>136046.22063136363</v>
      </c>
      <c r="H89" s="228">
        <f t="shared" si="10"/>
        <v>99313741.060895443</v>
      </c>
      <c r="I89" s="243">
        <v>53217</v>
      </c>
      <c r="J89" s="243">
        <f t="shared" si="11"/>
        <v>38848410</v>
      </c>
      <c r="K89" s="183">
        <f t="shared" si="9"/>
        <v>60465331.060895443</v>
      </c>
      <c r="L89" s="158"/>
    </row>
    <row r="90" spans="1:14" ht="31.5" x14ac:dyDescent="0.25">
      <c r="A90" s="170">
        <v>7</v>
      </c>
      <c r="B90" s="164" t="s">
        <v>79</v>
      </c>
      <c r="C90" s="161" t="s">
        <v>95</v>
      </c>
      <c r="D90" s="161">
        <v>3</v>
      </c>
      <c r="E90" s="170">
        <v>365</v>
      </c>
      <c r="F90" s="170"/>
      <c r="G90" s="151">
        <f>'[1]Đơn giá'!$J$147</f>
        <v>23551.668477272728</v>
      </c>
      <c r="H90" s="228">
        <f t="shared" si="10"/>
        <v>25789076.982613638</v>
      </c>
      <c r="I90" s="243">
        <v>49251</v>
      </c>
      <c r="J90" s="243">
        <f t="shared" si="11"/>
        <v>53929845</v>
      </c>
      <c r="K90" s="183">
        <f t="shared" si="9"/>
        <v>-28140768.017386362</v>
      </c>
      <c r="L90" s="158"/>
    </row>
    <row r="91" spans="1:14" ht="15.75" x14ac:dyDescent="0.25">
      <c r="A91" s="170">
        <v>8</v>
      </c>
      <c r="B91" s="164" t="s">
        <v>25</v>
      </c>
      <c r="C91" s="161" t="s">
        <v>95</v>
      </c>
      <c r="D91" s="161">
        <f>D36</f>
        <v>22</v>
      </c>
      <c r="E91" s="170">
        <v>365</v>
      </c>
      <c r="F91" s="170"/>
      <c r="G91" s="151">
        <f>'[1]Đơn giá'!$J$124</f>
        <v>162719.01135000002</v>
      </c>
      <c r="H91" s="228">
        <f>$D91*$E91*G91</f>
        <v>1306633661.1405001</v>
      </c>
      <c r="I91" s="243">
        <v>120638</v>
      </c>
      <c r="J91" s="243">
        <f t="shared" si="11"/>
        <v>968723140</v>
      </c>
      <c r="K91" s="183"/>
      <c r="L91" s="158"/>
    </row>
    <row r="92" spans="1:14" ht="15.75" x14ac:dyDescent="0.25">
      <c r="A92" s="170">
        <v>9</v>
      </c>
      <c r="B92" s="164" t="s">
        <v>67</v>
      </c>
      <c r="C92" s="161" t="s">
        <v>95</v>
      </c>
      <c r="D92" s="161">
        <f>D37</f>
        <v>20</v>
      </c>
      <c r="E92" s="170">
        <v>365</v>
      </c>
      <c r="F92" s="170"/>
      <c r="G92" s="151">
        <f>'[1]Đơn giá'!$J$126</f>
        <v>52825.667694545467</v>
      </c>
      <c r="H92" s="228">
        <f t="shared" si="10"/>
        <v>385627374.17018193</v>
      </c>
      <c r="I92" s="243">
        <v>100806</v>
      </c>
      <c r="J92" s="243">
        <f t="shared" si="11"/>
        <v>735883800</v>
      </c>
      <c r="K92" s="183">
        <f t="shared" si="9"/>
        <v>-350256425.82981807</v>
      </c>
      <c r="L92" s="158"/>
      <c r="N92" s="266"/>
    </row>
    <row r="93" spans="1:14" ht="31.5" x14ac:dyDescent="0.25">
      <c r="A93" s="170">
        <v>10</v>
      </c>
      <c r="B93" s="164" t="s">
        <v>104</v>
      </c>
      <c r="C93" s="161" t="s">
        <v>95</v>
      </c>
      <c r="D93" s="161">
        <v>1</v>
      </c>
      <c r="E93" s="170">
        <v>365</v>
      </c>
      <c r="F93" s="170"/>
      <c r="G93" s="151">
        <f>'[1]Đơn giá'!$J$142</f>
        <v>23551.668477272728</v>
      </c>
      <c r="H93" s="228">
        <f t="shared" si="10"/>
        <v>8596358.9942045454</v>
      </c>
      <c r="I93" s="243">
        <v>49251</v>
      </c>
      <c r="J93" s="243">
        <f t="shared" si="11"/>
        <v>17976615</v>
      </c>
      <c r="K93" s="183">
        <f t="shared" si="9"/>
        <v>-9380256.0057954546</v>
      </c>
      <c r="L93" s="158"/>
    </row>
    <row r="94" spans="1:14" ht="31.5" x14ac:dyDescent="0.25">
      <c r="A94" s="170">
        <v>11</v>
      </c>
      <c r="B94" s="164" t="s">
        <v>24</v>
      </c>
      <c r="C94" s="161" t="s">
        <v>95</v>
      </c>
      <c r="D94" s="161">
        <v>1</v>
      </c>
      <c r="E94" s="170">
        <v>365</v>
      </c>
      <c r="F94" s="170"/>
      <c r="G94" s="151">
        <f>G93</f>
        <v>23551.668477272728</v>
      </c>
      <c r="H94" s="228">
        <f t="shared" si="10"/>
        <v>8596358.9942045454</v>
      </c>
      <c r="I94" s="243">
        <v>49251</v>
      </c>
      <c r="J94" s="243">
        <f t="shared" si="11"/>
        <v>17976615</v>
      </c>
      <c r="K94" s="183">
        <f t="shared" si="9"/>
        <v>-9380256.0057954546</v>
      </c>
      <c r="L94" s="158"/>
    </row>
    <row r="95" spans="1:14" ht="15.75" x14ac:dyDescent="0.25">
      <c r="A95" s="170">
        <v>12</v>
      </c>
      <c r="B95" s="164" t="s">
        <v>105</v>
      </c>
      <c r="C95" s="161" t="s">
        <v>95</v>
      </c>
      <c r="D95" s="161">
        <v>1</v>
      </c>
      <c r="E95" s="170">
        <v>365</v>
      </c>
      <c r="F95" s="170"/>
      <c r="G95" s="151">
        <f>'[1]Đơn giá'!$J$155</f>
        <v>130039.20374454546</v>
      </c>
      <c r="H95" s="228">
        <f t="shared" si="10"/>
        <v>47464309.366759092</v>
      </c>
      <c r="I95" s="243">
        <v>48249</v>
      </c>
      <c r="J95" s="243">
        <f t="shared" si="11"/>
        <v>17610885</v>
      </c>
      <c r="K95" s="183">
        <f t="shared" si="9"/>
        <v>29853424.366759092</v>
      </c>
      <c r="L95" s="158"/>
    </row>
    <row r="96" spans="1:14" ht="15.75" x14ac:dyDescent="0.25">
      <c r="A96" s="170">
        <v>13</v>
      </c>
      <c r="B96" s="164" t="s">
        <v>106</v>
      </c>
      <c r="C96" s="161" t="s">
        <v>95</v>
      </c>
      <c r="D96" s="161">
        <v>1</v>
      </c>
      <c r="E96" s="170">
        <v>365</v>
      </c>
      <c r="F96" s="170"/>
      <c r="G96" s="151">
        <f>G95</f>
        <v>130039.20374454546</v>
      </c>
      <c r="H96" s="228">
        <f t="shared" si="10"/>
        <v>47464309.366759092</v>
      </c>
      <c r="I96" s="243">
        <v>98723</v>
      </c>
      <c r="J96" s="243">
        <f t="shared" si="11"/>
        <v>36033895</v>
      </c>
      <c r="K96" s="183">
        <f t="shared" si="9"/>
        <v>11430414.366759092</v>
      </c>
      <c r="L96" s="158"/>
    </row>
    <row r="97" spans="1:12" ht="31.5" x14ac:dyDescent="0.25">
      <c r="A97" s="170">
        <v>14</v>
      </c>
      <c r="B97" s="164" t="s">
        <v>107</v>
      </c>
      <c r="C97" s="161" t="s">
        <v>99</v>
      </c>
      <c r="D97" s="161">
        <v>1</v>
      </c>
      <c r="E97" s="170">
        <v>365</v>
      </c>
      <c r="F97" s="170"/>
      <c r="G97" s="151">
        <f>'[1]Đơn giá'!$J$167</f>
        <v>68974.989592090904</v>
      </c>
      <c r="H97" s="228">
        <f t="shared" si="10"/>
        <v>25175871.201113179</v>
      </c>
      <c r="I97" s="243">
        <v>40736</v>
      </c>
      <c r="J97" s="243">
        <f t="shared" si="11"/>
        <v>14868640</v>
      </c>
      <c r="K97" s="183">
        <f t="shared" si="9"/>
        <v>10307231.201113179</v>
      </c>
      <c r="L97" s="158"/>
    </row>
    <row r="98" spans="1:12" ht="15.75" x14ac:dyDescent="0.25">
      <c r="A98" s="170">
        <v>15</v>
      </c>
      <c r="B98" s="164" t="s">
        <v>255</v>
      </c>
      <c r="C98" s="161"/>
      <c r="D98" s="161"/>
      <c r="E98" s="170"/>
      <c r="F98" s="170"/>
      <c r="G98" s="151"/>
      <c r="H98" s="228">
        <f t="shared" si="10"/>
        <v>0</v>
      </c>
      <c r="I98" s="243"/>
      <c r="J98" s="243">
        <f t="shared" si="11"/>
        <v>0</v>
      </c>
      <c r="K98" s="183"/>
      <c r="L98" s="158"/>
    </row>
    <row r="99" spans="1:12" ht="15.75" x14ac:dyDescent="0.25">
      <c r="A99" s="170" t="s">
        <v>260</v>
      </c>
      <c r="B99" s="164" t="s">
        <v>88</v>
      </c>
      <c r="C99" s="161" t="s">
        <v>95</v>
      </c>
      <c r="D99" s="161">
        <v>1</v>
      </c>
      <c r="E99" s="170">
        <v>365</v>
      </c>
      <c r="F99" s="170"/>
      <c r="G99" s="151">
        <f>'[1]Đơn giá'!$J$160</f>
        <v>30064.90981534091</v>
      </c>
      <c r="H99" s="228">
        <f t="shared" si="10"/>
        <v>10973692.082599433</v>
      </c>
      <c r="I99" s="243">
        <v>18608</v>
      </c>
      <c r="J99" s="243">
        <f t="shared" si="11"/>
        <v>6791920</v>
      </c>
      <c r="K99" s="183">
        <f t="shared" si="9"/>
        <v>4181772.0825994331</v>
      </c>
      <c r="L99" s="158"/>
    </row>
    <row r="100" spans="1:12" ht="15.75" x14ac:dyDescent="0.25">
      <c r="A100" s="170" t="s">
        <v>261</v>
      </c>
      <c r="B100" s="164" t="s">
        <v>90</v>
      </c>
      <c r="C100" s="161"/>
      <c r="D100" s="161"/>
      <c r="E100" s="170"/>
      <c r="F100" s="170"/>
      <c r="G100" s="151"/>
      <c r="H100" s="228">
        <f t="shared" si="10"/>
        <v>0</v>
      </c>
      <c r="I100" s="243"/>
      <c r="J100" s="243">
        <f t="shared" si="11"/>
        <v>0</v>
      </c>
      <c r="K100" s="183"/>
      <c r="L100" s="158"/>
    </row>
    <row r="101" spans="1:12" ht="15.75" x14ac:dyDescent="0.25">
      <c r="A101" s="170" t="s">
        <v>91</v>
      </c>
      <c r="B101" s="164" t="s">
        <v>92</v>
      </c>
      <c r="C101" s="161" t="s">
        <v>100</v>
      </c>
      <c r="D101" s="161">
        <v>1</v>
      </c>
      <c r="E101" s="170">
        <v>12</v>
      </c>
      <c r="F101" s="170"/>
      <c r="G101" s="151">
        <f>'[1]Đơn giá'!$J$162</f>
        <v>90629.061409090908</v>
      </c>
      <c r="H101" s="228">
        <f t="shared" si="10"/>
        <v>1087548.736909091</v>
      </c>
      <c r="I101" s="243">
        <v>55898</v>
      </c>
      <c r="J101" s="243">
        <f t="shared" si="11"/>
        <v>670776</v>
      </c>
      <c r="K101" s="183">
        <f t="shared" si="9"/>
        <v>416772.73690909101</v>
      </c>
      <c r="L101" s="158"/>
    </row>
    <row r="102" spans="1:12" ht="15.75" x14ac:dyDescent="0.25">
      <c r="A102" s="170" t="s">
        <v>91</v>
      </c>
      <c r="B102" s="164" t="s">
        <v>93</v>
      </c>
      <c r="C102" s="161" t="s">
        <v>101</v>
      </c>
      <c r="D102" s="161">
        <v>1</v>
      </c>
      <c r="E102" s="170">
        <v>36</v>
      </c>
      <c r="F102" s="170"/>
      <c r="G102" s="151">
        <f>'[1]Đơn giá'!$J$163</f>
        <v>759562.63926136377</v>
      </c>
      <c r="H102" s="228">
        <f t="shared" si="10"/>
        <v>27344255.013409097</v>
      </c>
      <c r="I102" s="243">
        <v>874664</v>
      </c>
      <c r="J102" s="243">
        <f t="shared" si="11"/>
        <v>31487904</v>
      </c>
      <c r="K102" s="183">
        <f t="shared" si="9"/>
        <v>-4143648.9865909033</v>
      </c>
      <c r="L102" s="158"/>
    </row>
    <row r="103" spans="1:12" ht="15.75" x14ac:dyDescent="0.25">
      <c r="A103" s="170">
        <v>16</v>
      </c>
      <c r="B103" s="164" t="s">
        <v>108</v>
      </c>
      <c r="C103" s="161" t="s">
        <v>109</v>
      </c>
      <c r="D103" s="161">
        <v>1</v>
      </c>
      <c r="E103" s="170">
        <v>365</v>
      </c>
      <c r="F103" s="170"/>
      <c r="G103" s="151">
        <f>'[1]Đơn giá'!$J$169</f>
        <v>79190.124830727276</v>
      </c>
      <c r="H103" s="228">
        <f t="shared" si="10"/>
        <v>28904395.563215457</v>
      </c>
      <c r="I103" s="243">
        <v>46747</v>
      </c>
      <c r="J103" s="243">
        <f t="shared" si="11"/>
        <v>17062655</v>
      </c>
      <c r="K103" s="183">
        <f t="shared" si="9"/>
        <v>11841740.563215457</v>
      </c>
      <c r="L103" s="158"/>
    </row>
    <row r="104" spans="1:12" ht="31.5" x14ac:dyDescent="0.25">
      <c r="A104" s="170">
        <v>17</v>
      </c>
      <c r="B104" s="164" t="s">
        <v>110</v>
      </c>
      <c r="C104" s="161" t="s">
        <v>111</v>
      </c>
      <c r="D104" s="161">
        <v>7</v>
      </c>
      <c r="E104" s="170">
        <v>365</v>
      </c>
      <c r="F104" s="170"/>
      <c r="G104" s="151">
        <f>'[1]Đơn giá'!$J$158</f>
        <v>75367.165201363634</v>
      </c>
      <c r="H104" s="228">
        <f t="shared" si="10"/>
        <v>192563107.0894841</v>
      </c>
      <c r="I104" s="243">
        <v>47648</v>
      </c>
      <c r="J104" s="243">
        <f t="shared" si="11"/>
        <v>121740640</v>
      </c>
      <c r="K104" s="183">
        <f t="shared" si="9"/>
        <v>70822467.089484096</v>
      </c>
      <c r="L104" s="158"/>
    </row>
    <row r="105" spans="1:12" ht="15.75" x14ac:dyDescent="0.25">
      <c r="A105" s="170">
        <v>18</v>
      </c>
      <c r="B105" s="164" t="s">
        <v>82</v>
      </c>
      <c r="C105" s="161" t="s">
        <v>99</v>
      </c>
      <c r="D105" s="161">
        <v>1</v>
      </c>
      <c r="E105" s="170">
        <v>365</v>
      </c>
      <c r="F105" s="170"/>
      <c r="G105" s="151">
        <f>'[1]Đơn giá'!$J$166</f>
        <v>46363.632954545457</v>
      </c>
      <c r="H105" s="228">
        <f t="shared" si="10"/>
        <v>16922726.028409094</v>
      </c>
      <c r="I105" s="243">
        <v>27242</v>
      </c>
      <c r="J105" s="243">
        <f t="shared" si="11"/>
        <v>9943330</v>
      </c>
      <c r="K105" s="183">
        <f t="shared" si="9"/>
        <v>6979396.0284090936</v>
      </c>
      <c r="L105" s="158"/>
    </row>
    <row r="106" spans="1:12" ht="15.75" x14ac:dyDescent="0.25">
      <c r="A106" s="170">
        <v>19</v>
      </c>
      <c r="B106" s="164" t="s">
        <v>83</v>
      </c>
      <c r="C106" s="161" t="s">
        <v>99</v>
      </c>
      <c r="D106" s="161">
        <v>2</v>
      </c>
      <c r="E106" s="170">
        <v>365</v>
      </c>
      <c r="F106" s="170"/>
      <c r="G106" s="151">
        <f>'[1]Đơn giá'!$J$165</f>
        <v>44167.799874545461</v>
      </c>
      <c r="H106" s="228">
        <f t="shared" si="10"/>
        <v>32242493.908418186</v>
      </c>
      <c r="I106" s="243">
        <v>26089</v>
      </c>
      <c r="J106" s="243">
        <f t="shared" si="11"/>
        <v>19044970</v>
      </c>
      <c r="K106" s="183">
        <f t="shared" si="9"/>
        <v>13197523.908418186</v>
      </c>
      <c r="L106" s="158"/>
    </row>
    <row r="107" spans="1:12" ht="47.25" x14ac:dyDescent="0.25">
      <c r="A107" s="156" t="s">
        <v>114</v>
      </c>
      <c r="B107" s="157" t="s">
        <v>115</v>
      </c>
      <c r="C107" s="158"/>
      <c r="D107" s="158"/>
      <c r="E107" s="158"/>
      <c r="F107" s="158"/>
      <c r="G107" s="158"/>
      <c r="H107" s="229">
        <f>SUM(H109:H121)</f>
        <v>90988426.156660646</v>
      </c>
      <c r="I107" s="242"/>
      <c r="J107" s="244">
        <f>J108+J118</f>
        <v>65584202</v>
      </c>
      <c r="K107" s="152">
        <f t="shared" si="9"/>
        <v>25404224.156660646</v>
      </c>
      <c r="L107" s="158"/>
    </row>
    <row r="108" spans="1:12" ht="15.75" x14ac:dyDescent="0.25">
      <c r="A108" s="170"/>
      <c r="B108" s="157" t="s">
        <v>116</v>
      </c>
      <c r="C108" s="161"/>
      <c r="D108" s="161"/>
      <c r="E108" s="170"/>
      <c r="F108" s="170"/>
      <c r="G108" s="158"/>
      <c r="H108" s="227"/>
      <c r="I108" s="242"/>
      <c r="J108" s="244">
        <f>SUM(J109:J117)</f>
        <v>10796972</v>
      </c>
      <c r="K108" s="183">
        <f t="shared" si="9"/>
        <v>-10796972</v>
      </c>
      <c r="L108" s="158"/>
    </row>
    <row r="109" spans="1:12" ht="31.5" x14ac:dyDescent="0.25">
      <c r="A109" s="170">
        <v>1</v>
      </c>
      <c r="B109" s="164" t="s">
        <v>117</v>
      </c>
      <c r="C109" s="161" t="s">
        <v>16</v>
      </c>
      <c r="D109" s="161">
        <v>3</v>
      </c>
      <c r="E109" s="170">
        <v>1</v>
      </c>
      <c r="F109" s="170"/>
      <c r="G109" s="151">
        <f>'[1]Đơn giá'!$J$11</f>
        <v>1813653.1369240056</v>
      </c>
      <c r="H109" s="228">
        <f>$D109*$E109*G109</f>
        <v>5440959.4107720163</v>
      </c>
      <c r="I109" s="243">
        <v>2622707</v>
      </c>
      <c r="J109" s="243">
        <f>$D109*$E109*I109</f>
        <v>7868121</v>
      </c>
      <c r="K109" s="183">
        <f t="shared" si="9"/>
        <v>-2427161.5892279837</v>
      </c>
      <c r="L109" s="158"/>
    </row>
    <row r="110" spans="1:12" ht="15.75" x14ac:dyDescent="0.25">
      <c r="A110" s="170">
        <v>2</v>
      </c>
      <c r="B110" s="164" t="s">
        <v>118</v>
      </c>
      <c r="C110" s="161" t="s">
        <v>16</v>
      </c>
      <c r="D110" s="161">
        <v>3</v>
      </c>
      <c r="E110" s="170">
        <v>1</v>
      </c>
      <c r="F110" s="170"/>
      <c r="G110" s="151">
        <f>'[1]Đơn giá'!$J$101</f>
        <v>114456.55713068182</v>
      </c>
      <c r="H110" s="228">
        <f t="shared" ref="H110:H117" si="12">$D110*$E110*G110</f>
        <v>343369.67139204545</v>
      </c>
      <c r="I110" s="243">
        <v>75758</v>
      </c>
      <c r="J110" s="243">
        <f t="shared" ref="J110:J117" si="13">$D110*$E110*I110</f>
        <v>227274</v>
      </c>
      <c r="K110" s="183">
        <f t="shared" si="9"/>
        <v>116095.67139204545</v>
      </c>
      <c r="L110" s="158"/>
    </row>
    <row r="111" spans="1:12" ht="15.75" x14ac:dyDescent="0.25">
      <c r="A111" s="170">
        <v>3</v>
      </c>
      <c r="B111" s="164" t="s">
        <v>119</v>
      </c>
      <c r="C111" s="161" t="s">
        <v>120</v>
      </c>
      <c r="D111" s="161">
        <v>1</v>
      </c>
      <c r="E111" s="170">
        <v>1</v>
      </c>
      <c r="F111" s="170"/>
      <c r="G111" s="151">
        <f>'[1]Đơn giá'!$J$106</f>
        <v>186369.37176136364</v>
      </c>
      <c r="H111" s="228">
        <f t="shared" si="12"/>
        <v>186369.37176136364</v>
      </c>
      <c r="I111" s="243">
        <v>110675</v>
      </c>
      <c r="J111" s="243">
        <f t="shared" si="13"/>
        <v>110675</v>
      </c>
      <c r="K111" s="183">
        <f t="shared" si="9"/>
        <v>75694.37176136364</v>
      </c>
      <c r="L111" s="158"/>
    </row>
    <row r="112" spans="1:12" ht="15.75" x14ac:dyDescent="0.25">
      <c r="A112" s="170">
        <v>4</v>
      </c>
      <c r="B112" s="164" t="s">
        <v>121</v>
      </c>
      <c r="C112" s="161" t="s">
        <v>122</v>
      </c>
      <c r="D112" s="161">
        <v>17</v>
      </c>
      <c r="E112" s="170">
        <v>1</v>
      </c>
      <c r="F112" s="170"/>
      <c r="G112" s="151">
        <f>'[1]Đơn giá'!$J$87</f>
        <v>112290.93213068182</v>
      </c>
      <c r="H112" s="228">
        <f t="shared" si="12"/>
        <v>1908945.8462215909</v>
      </c>
      <c r="I112" s="243">
        <v>73679</v>
      </c>
      <c r="J112" s="243">
        <f t="shared" si="13"/>
        <v>1252543</v>
      </c>
      <c r="K112" s="183">
        <f t="shared" si="9"/>
        <v>656402.84622159088</v>
      </c>
      <c r="L112" s="158"/>
    </row>
    <row r="113" spans="1:12" ht="15.75" x14ac:dyDescent="0.25">
      <c r="A113" s="170">
        <v>5</v>
      </c>
      <c r="B113" s="164" t="s">
        <v>123</v>
      </c>
      <c r="C113" s="161" t="s">
        <v>124</v>
      </c>
      <c r="D113" s="161">
        <v>6</v>
      </c>
      <c r="E113" s="170">
        <v>1</v>
      </c>
      <c r="F113" s="170"/>
      <c r="G113" s="151">
        <f>'[1]Đơn giá'!$J$45</f>
        <v>48203.598366477279</v>
      </c>
      <c r="H113" s="228">
        <f t="shared" si="12"/>
        <v>289221.59019886365</v>
      </c>
      <c r="I113" s="243">
        <v>29215</v>
      </c>
      <c r="J113" s="243">
        <f t="shared" si="13"/>
        <v>175290</v>
      </c>
      <c r="K113" s="183">
        <f t="shared" si="9"/>
        <v>113931.59019886365</v>
      </c>
      <c r="L113" s="158"/>
    </row>
    <row r="114" spans="1:12" ht="15.75" x14ac:dyDescent="0.25">
      <c r="A114" s="170">
        <v>6</v>
      </c>
      <c r="B114" s="164" t="s">
        <v>31</v>
      </c>
      <c r="C114" s="161" t="s">
        <v>30</v>
      </c>
      <c r="D114" s="161">
        <v>12</v>
      </c>
      <c r="E114" s="170">
        <v>1</v>
      </c>
      <c r="F114" s="170"/>
      <c r="G114" s="151">
        <f>'[1]Đơn giá'!$J$47</f>
        <v>17182.822041477273</v>
      </c>
      <c r="H114" s="228">
        <f t="shared" si="12"/>
        <v>206193.86449772728</v>
      </c>
      <c r="I114" s="243">
        <v>10252</v>
      </c>
      <c r="J114" s="243">
        <f t="shared" si="13"/>
        <v>123024</v>
      </c>
      <c r="K114" s="183">
        <f t="shared" si="9"/>
        <v>83169.864497727278</v>
      </c>
      <c r="L114" s="158"/>
    </row>
    <row r="115" spans="1:12" ht="31.5" x14ac:dyDescent="0.25">
      <c r="A115" s="170">
        <v>7</v>
      </c>
      <c r="B115" s="164" t="s">
        <v>253</v>
      </c>
      <c r="C115" s="161" t="s">
        <v>16</v>
      </c>
      <c r="D115" s="161">
        <v>2</v>
      </c>
      <c r="E115" s="170">
        <v>1</v>
      </c>
      <c r="F115" s="170"/>
      <c r="G115" s="151">
        <f>'[1]Đơn giá'!$J$92</f>
        <v>132697.87005681818</v>
      </c>
      <c r="H115" s="228">
        <f t="shared" si="12"/>
        <v>265395.74011363636</v>
      </c>
      <c r="I115" s="243">
        <v>86446</v>
      </c>
      <c r="J115" s="243">
        <f t="shared" si="13"/>
        <v>172892</v>
      </c>
      <c r="K115" s="183">
        <f t="shared" si="9"/>
        <v>92503.740113636362</v>
      </c>
      <c r="L115" s="158"/>
    </row>
    <row r="116" spans="1:12" ht="15.75" x14ac:dyDescent="0.25">
      <c r="A116" s="170">
        <v>8</v>
      </c>
      <c r="B116" s="164" t="s">
        <v>125</v>
      </c>
      <c r="C116" s="161" t="s">
        <v>120</v>
      </c>
      <c r="D116" s="161">
        <v>11</v>
      </c>
      <c r="E116" s="170">
        <v>1</v>
      </c>
      <c r="F116" s="170"/>
      <c r="G116" s="151">
        <f>'[1]Đơn giá'!$J$99</f>
        <v>31638.40944886364</v>
      </c>
      <c r="H116" s="228">
        <f t="shared" si="12"/>
        <v>348022.50393750006</v>
      </c>
      <c r="I116" s="243">
        <v>19183</v>
      </c>
      <c r="J116" s="243">
        <f t="shared" si="13"/>
        <v>211013</v>
      </c>
      <c r="K116" s="183">
        <f t="shared" si="9"/>
        <v>137009.50393750006</v>
      </c>
      <c r="L116" s="158"/>
    </row>
    <row r="117" spans="1:12" ht="35.25" customHeight="1" x14ac:dyDescent="0.25">
      <c r="A117" s="170">
        <v>9</v>
      </c>
      <c r="B117" s="164" t="s">
        <v>126</v>
      </c>
      <c r="C117" s="161" t="s">
        <v>127</v>
      </c>
      <c r="D117" s="161">
        <v>10</v>
      </c>
      <c r="E117" s="170">
        <v>1</v>
      </c>
      <c r="F117" s="170"/>
      <c r="G117" s="151">
        <f>'[1]Đơn giá'!$J$96</f>
        <v>95200.294039772707</v>
      </c>
      <c r="H117" s="228">
        <f t="shared" si="12"/>
        <v>952002.94039772707</v>
      </c>
      <c r="I117" s="243">
        <v>65614</v>
      </c>
      <c r="J117" s="243">
        <f t="shared" si="13"/>
        <v>656140</v>
      </c>
      <c r="K117" s="183">
        <f t="shared" si="9"/>
        <v>295862.94039772707</v>
      </c>
      <c r="L117" s="158"/>
    </row>
    <row r="118" spans="1:12" ht="15.75" x14ac:dyDescent="0.25">
      <c r="A118" s="170"/>
      <c r="B118" s="157" t="s">
        <v>128</v>
      </c>
      <c r="C118" s="161"/>
      <c r="D118" s="161"/>
      <c r="E118" s="170"/>
      <c r="F118" s="170"/>
      <c r="G118" s="151"/>
      <c r="H118" s="228">
        <f t="shared" ref="H118" si="14">$D118*$E118*G118*IF(F118&lt;&gt;0,F118,1)</f>
        <v>0</v>
      </c>
      <c r="I118" s="243"/>
      <c r="J118" s="244">
        <f>SUM(J119:J121)</f>
        <v>54787230</v>
      </c>
      <c r="K118" s="183">
        <f t="shared" si="9"/>
        <v>-54787230</v>
      </c>
      <c r="L118" s="158"/>
    </row>
    <row r="119" spans="1:12" ht="47.25" x14ac:dyDescent="0.25">
      <c r="A119" s="170">
        <v>1</v>
      </c>
      <c r="B119" s="164" t="s">
        <v>129</v>
      </c>
      <c r="C119" s="161" t="s">
        <v>95</v>
      </c>
      <c r="D119" s="161">
        <v>3</v>
      </c>
      <c r="E119" s="170">
        <v>365</v>
      </c>
      <c r="F119" s="170"/>
      <c r="G119" s="151">
        <f>'[1]Đơn giá'!$J$138</f>
        <v>34171.399967727273</v>
      </c>
      <c r="H119" s="228">
        <f>$D119*$E119*G119</f>
        <v>37417682.964661367</v>
      </c>
      <c r="I119" s="243">
        <v>25455</v>
      </c>
      <c r="J119" s="243">
        <f>$D119*$E119*I119</f>
        <v>27873225</v>
      </c>
      <c r="K119" s="183">
        <f t="shared" si="9"/>
        <v>9544457.9646613672</v>
      </c>
      <c r="L119" s="158"/>
    </row>
    <row r="120" spans="1:12" ht="15.75" x14ac:dyDescent="0.25">
      <c r="A120" s="170">
        <v>2</v>
      </c>
      <c r="B120" s="164" t="s">
        <v>83</v>
      </c>
      <c r="C120" s="161" t="s">
        <v>99</v>
      </c>
      <c r="D120" s="161">
        <v>1</v>
      </c>
      <c r="E120" s="170">
        <v>365</v>
      </c>
      <c r="F120" s="170"/>
      <c r="G120" s="151">
        <f>'[1]Đơn giá'!$J$165</f>
        <v>44167.799874545461</v>
      </c>
      <c r="H120" s="228">
        <f t="shared" ref="H120:H121" si="15">$D120*$E120*G120</f>
        <v>16121246.954209093</v>
      </c>
      <c r="I120" s="243">
        <v>26089</v>
      </c>
      <c r="J120" s="243">
        <f t="shared" ref="J120:J121" si="16">$D120*$E120*I120</f>
        <v>9522485</v>
      </c>
      <c r="K120" s="183">
        <f t="shared" si="9"/>
        <v>6598761.954209093</v>
      </c>
      <c r="L120" s="158"/>
    </row>
    <row r="121" spans="1:12" ht="15.75" x14ac:dyDescent="0.25">
      <c r="A121" s="170">
        <v>3</v>
      </c>
      <c r="B121" s="164" t="s">
        <v>130</v>
      </c>
      <c r="C121" s="161">
        <f>[2]PB03DV_I.3!C134</f>
        <v>0</v>
      </c>
      <c r="D121" s="161">
        <v>1</v>
      </c>
      <c r="E121" s="170">
        <v>365</v>
      </c>
      <c r="F121" s="170"/>
      <c r="G121" s="151">
        <f>'[1]Đơn giá'!$J$158</f>
        <v>75367.165201363634</v>
      </c>
      <c r="H121" s="228">
        <f t="shared" si="15"/>
        <v>27509015.298497725</v>
      </c>
      <c r="I121" s="243">
        <v>47648</v>
      </c>
      <c r="J121" s="243">
        <f t="shared" si="16"/>
        <v>17391520</v>
      </c>
      <c r="K121" s="183">
        <f t="shared" si="9"/>
        <v>10117495.298497725</v>
      </c>
      <c r="L121" s="158"/>
    </row>
    <row r="122" spans="1:12" ht="31.5" x14ac:dyDescent="0.25">
      <c r="A122" s="156" t="s">
        <v>293</v>
      </c>
      <c r="B122" s="157" t="s">
        <v>294</v>
      </c>
      <c r="C122" s="161"/>
      <c r="D122" s="161"/>
      <c r="E122" s="170"/>
      <c r="F122" s="170"/>
      <c r="G122" s="151"/>
      <c r="H122" s="229">
        <f>H123+H181</f>
        <v>310948554.02520001</v>
      </c>
      <c r="I122" s="243"/>
      <c r="J122" s="244">
        <f>J123+J181</f>
        <v>249870879</v>
      </c>
      <c r="K122" s="183">
        <f t="shared" si="9"/>
        <v>61077675.025200009</v>
      </c>
      <c r="L122" s="158"/>
    </row>
    <row r="123" spans="1:12" ht="15.75" x14ac:dyDescent="0.25">
      <c r="A123" s="156" t="s">
        <v>295</v>
      </c>
      <c r="B123" s="157" t="s">
        <v>143</v>
      </c>
      <c r="C123" s="189"/>
      <c r="D123" s="172"/>
      <c r="E123" s="170"/>
      <c r="F123" s="170"/>
      <c r="G123" s="151"/>
      <c r="H123" s="230">
        <f>H124+H132+H141+H151+H161+H171</f>
        <v>199902320.29528809</v>
      </c>
      <c r="I123" s="246"/>
      <c r="J123" s="247">
        <f>J124+J132+J141+J151+J161</f>
        <v>163602375</v>
      </c>
      <c r="K123" s="183"/>
      <c r="L123" s="158"/>
    </row>
    <row r="124" spans="1:12" ht="31.5" x14ac:dyDescent="0.25">
      <c r="A124" s="170">
        <v>1</v>
      </c>
      <c r="B124" s="178" t="s">
        <v>352</v>
      </c>
      <c r="C124" s="189"/>
      <c r="D124" s="172"/>
      <c r="E124" s="170"/>
      <c r="F124" s="170"/>
      <c r="G124" s="151"/>
      <c r="H124" s="230">
        <f>H125+H129</f>
        <v>17638664.857501704</v>
      </c>
      <c r="I124" s="248"/>
      <c r="J124" s="247">
        <f>J125+J129</f>
        <v>18008407</v>
      </c>
      <c r="K124" s="183"/>
      <c r="L124" s="158"/>
    </row>
    <row r="125" spans="1:12" ht="15.75" x14ac:dyDescent="0.25">
      <c r="A125" s="170"/>
      <c r="B125" s="191" t="s">
        <v>277</v>
      </c>
      <c r="C125" s="192"/>
      <c r="D125" s="192"/>
      <c r="E125" s="170"/>
      <c r="F125" s="170"/>
      <c r="G125" s="151"/>
      <c r="H125" s="231">
        <f>SUM(H126:H128)</f>
        <v>11115694.703996589</v>
      </c>
      <c r="I125" s="248"/>
      <c r="J125" s="249">
        <f>SUM(J126:J128)</f>
        <v>14080606</v>
      </c>
      <c r="K125" s="183"/>
      <c r="L125" s="158"/>
    </row>
    <row r="126" spans="1:12" ht="15.75" x14ac:dyDescent="0.25">
      <c r="A126" s="170"/>
      <c r="B126" s="193" t="s">
        <v>278</v>
      </c>
      <c r="C126" s="194" t="s">
        <v>297</v>
      </c>
      <c r="D126" s="194">
        <v>6</v>
      </c>
      <c r="E126" s="170"/>
      <c r="F126" s="170"/>
      <c r="G126" s="151">
        <f>'[1]Đơn giá'!$J$37</f>
        <v>49159.213955965912</v>
      </c>
      <c r="H126" s="228">
        <f>D126*G126</f>
        <v>294955.28373579547</v>
      </c>
      <c r="I126" s="250">
        <v>30133</v>
      </c>
      <c r="J126" s="243">
        <f>D126*I126</f>
        <v>180798</v>
      </c>
      <c r="K126" s="183"/>
      <c r="L126" s="158"/>
    </row>
    <row r="127" spans="1:12" ht="31.5" x14ac:dyDescent="0.25">
      <c r="A127" s="170"/>
      <c r="B127" s="162" t="s">
        <v>279</v>
      </c>
      <c r="C127" s="161" t="s">
        <v>297</v>
      </c>
      <c r="D127" s="194">
        <v>6</v>
      </c>
      <c r="E127" s="170"/>
      <c r="F127" s="170"/>
      <c r="G127" s="151">
        <f>'[1]Đơn giá'!$J$10</f>
        <v>1450922.5095392044</v>
      </c>
      <c r="H127" s="228">
        <f t="shared" ref="H127:H131" si="17">D127*G127</f>
        <v>8705535.057235226</v>
      </c>
      <c r="I127" s="250">
        <v>2098167</v>
      </c>
      <c r="J127" s="243">
        <f t="shared" ref="J127:J128" si="18">D127*I127</f>
        <v>12589002</v>
      </c>
      <c r="K127" s="183"/>
      <c r="L127" s="158"/>
    </row>
    <row r="128" spans="1:12" ht="15.75" x14ac:dyDescent="0.25">
      <c r="A128" s="170"/>
      <c r="B128" s="193" t="s">
        <v>280</v>
      </c>
      <c r="C128" s="194" t="s">
        <v>297</v>
      </c>
      <c r="D128" s="194">
        <v>7</v>
      </c>
      <c r="E128" s="170"/>
      <c r="F128" s="170"/>
      <c r="G128" s="151">
        <f>'[1]Đơn giá'!$J$29</f>
        <v>302172.05186079541</v>
      </c>
      <c r="H128" s="228">
        <f t="shared" si="17"/>
        <v>2115204.363025568</v>
      </c>
      <c r="I128" s="251">
        <v>187258</v>
      </c>
      <c r="J128" s="243">
        <f t="shared" si="18"/>
        <v>1310806</v>
      </c>
      <c r="K128" s="183"/>
      <c r="L128" s="158"/>
    </row>
    <row r="129" spans="1:12" ht="15.75" x14ac:dyDescent="0.25">
      <c r="A129" s="170"/>
      <c r="B129" s="191" t="s">
        <v>281</v>
      </c>
      <c r="C129" s="192"/>
      <c r="D129" s="194"/>
      <c r="E129" s="170"/>
      <c r="F129" s="170"/>
      <c r="G129" s="151"/>
      <c r="H129" s="231">
        <f>SUM(H130:H131)</f>
        <v>6522970.1535051148</v>
      </c>
      <c r="I129" s="250"/>
      <c r="J129" s="249">
        <f>SUM(J130:J131)</f>
        <v>3927801</v>
      </c>
      <c r="K129" s="183"/>
      <c r="L129" s="158"/>
    </row>
    <row r="130" spans="1:12" ht="15.75" x14ac:dyDescent="0.25">
      <c r="A130" s="170"/>
      <c r="B130" s="175" t="s">
        <v>282</v>
      </c>
      <c r="C130" s="195" t="s">
        <v>298</v>
      </c>
      <c r="D130" s="194">
        <v>79</v>
      </c>
      <c r="E130" s="170"/>
      <c r="F130" s="170"/>
      <c r="G130" s="151">
        <f>'[1]Đơn giá'!$J$45</f>
        <v>48203.598366477279</v>
      </c>
      <c r="H130" s="228">
        <f t="shared" si="17"/>
        <v>3808084.2709517051</v>
      </c>
      <c r="I130" s="250">
        <v>29215</v>
      </c>
      <c r="J130" s="243">
        <f t="shared" ref="J130:J131" si="19">D130*I130</f>
        <v>2307985</v>
      </c>
      <c r="K130" s="183"/>
      <c r="L130" s="158"/>
    </row>
    <row r="131" spans="1:12" ht="15.75" x14ac:dyDescent="0.25">
      <c r="A131" s="170"/>
      <c r="B131" s="175" t="s">
        <v>283</v>
      </c>
      <c r="C131" s="195" t="s">
        <v>299</v>
      </c>
      <c r="D131" s="194">
        <f>D130*2</f>
        <v>158</v>
      </c>
      <c r="E131" s="170"/>
      <c r="F131" s="170"/>
      <c r="G131" s="151">
        <f>'[1]Đơn giá'!$J$47</f>
        <v>17182.822041477273</v>
      </c>
      <c r="H131" s="228">
        <f t="shared" si="17"/>
        <v>2714885.8825534093</v>
      </c>
      <c r="I131" s="250">
        <v>10252</v>
      </c>
      <c r="J131" s="243">
        <f t="shared" si="19"/>
        <v>1619816</v>
      </c>
      <c r="K131" s="183"/>
      <c r="L131" s="158"/>
    </row>
    <row r="132" spans="1:12" ht="47.25" x14ac:dyDescent="0.25">
      <c r="A132" s="170">
        <v>2</v>
      </c>
      <c r="B132" s="178" t="s">
        <v>353</v>
      </c>
      <c r="C132" s="189"/>
      <c r="D132" s="194"/>
      <c r="E132" s="170"/>
      <c r="F132" s="170"/>
      <c r="G132" s="151"/>
      <c r="H132" s="230">
        <f>H133+H138</f>
        <v>32416201.698377557</v>
      </c>
      <c r="I132" s="248"/>
      <c r="J132" s="247">
        <f>J133+J138</f>
        <v>32617300</v>
      </c>
      <c r="K132" s="183"/>
      <c r="L132" s="158"/>
    </row>
    <row r="133" spans="1:12" ht="15.75" x14ac:dyDescent="0.25">
      <c r="A133" s="170"/>
      <c r="B133" s="191" t="s">
        <v>277</v>
      </c>
      <c r="C133" s="192"/>
      <c r="D133" s="194"/>
      <c r="E133" s="170"/>
      <c r="F133" s="170"/>
      <c r="G133" s="151"/>
      <c r="H133" s="231">
        <f>SUM(H134:H137)</f>
        <v>16067491.693390056</v>
      </c>
      <c r="I133" s="248"/>
      <c r="J133" s="249">
        <f>SUM(J134:J137)</f>
        <v>22772938</v>
      </c>
      <c r="K133" s="183"/>
      <c r="L133" s="158"/>
    </row>
    <row r="134" spans="1:12" ht="15.75" x14ac:dyDescent="0.25">
      <c r="A134" s="170"/>
      <c r="B134" s="193" t="s">
        <v>278</v>
      </c>
      <c r="C134" s="194" t="s">
        <v>297</v>
      </c>
      <c r="D134" s="194">
        <v>11</v>
      </c>
      <c r="E134" s="170"/>
      <c r="F134" s="170"/>
      <c r="G134" s="151">
        <f>G126</f>
        <v>49159.213955965912</v>
      </c>
      <c r="H134" s="228">
        <f t="shared" ref="H134:H140" si="20">D134*G134</f>
        <v>540751.353515625</v>
      </c>
      <c r="I134" s="250">
        <v>30133</v>
      </c>
      <c r="J134" s="250">
        <f>I134*D134</f>
        <v>331463</v>
      </c>
      <c r="K134" s="183"/>
      <c r="L134" s="158"/>
    </row>
    <row r="135" spans="1:12" ht="31.5" x14ac:dyDescent="0.25">
      <c r="A135" s="170"/>
      <c r="B135" s="162" t="s">
        <v>279</v>
      </c>
      <c r="C135" s="194" t="s">
        <v>297</v>
      </c>
      <c r="D135" s="194">
        <v>6</v>
      </c>
      <c r="E135" s="170"/>
      <c r="F135" s="170"/>
      <c r="G135" s="151">
        <f>G127</f>
        <v>1450922.5095392044</v>
      </c>
      <c r="H135" s="228">
        <f t="shared" si="20"/>
        <v>8705535.057235226</v>
      </c>
      <c r="I135" s="251">
        <v>2098167</v>
      </c>
      <c r="J135" s="250">
        <f t="shared" ref="J135:J140" si="21">I135*D135</f>
        <v>12589002</v>
      </c>
      <c r="K135" s="183"/>
      <c r="L135" s="158"/>
    </row>
    <row r="136" spans="1:12" ht="31.5" x14ac:dyDescent="0.25">
      <c r="A136" s="170"/>
      <c r="B136" s="162" t="s">
        <v>284</v>
      </c>
      <c r="C136" s="194" t="s">
        <v>297</v>
      </c>
      <c r="D136" s="194">
        <v>1</v>
      </c>
      <c r="E136" s="170"/>
      <c r="F136" s="170"/>
      <c r="G136" s="151">
        <f>'[1]Đơn giá'!$J$22</f>
        <v>3410602.6413196027</v>
      </c>
      <c r="H136" s="228">
        <f t="shared" si="20"/>
        <v>3410602.6413196027</v>
      </c>
      <c r="I136" s="250">
        <v>4926236</v>
      </c>
      <c r="J136" s="250">
        <f t="shared" si="21"/>
        <v>4926236</v>
      </c>
      <c r="K136" s="183"/>
      <c r="L136" s="158"/>
    </row>
    <row r="137" spans="1:12" ht="15.75" x14ac:dyDescent="0.25">
      <c r="A137" s="170"/>
      <c r="B137" s="193" t="s">
        <v>285</v>
      </c>
      <c r="C137" s="194" t="s">
        <v>297</v>
      </c>
      <c r="D137" s="194">
        <v>1</v>
      </c>
      <c r="E137" s="170"/>
      <c r="F137" s="170"/>
      <c r="G137" s="151">
        <f>'[1]Đơn giá'!$J$27</f>
        <v>3410602.6413196027</v>
      </c>
      <c r="H137" s="228">
        <f t="shared" si="20"/>
        <v>3410602.6413196027</v>
      </c>
      <c r="I137" s="252">
        <v>4926237</v>
      </c>
      <c r="J137" s="250">
        <f t="shared" si="21"/>
        <v>4926237</v>
      </c>
      <c r="K137" s="183"/>
      <c r="L137" s="158"/>
    </row>
    <row r="138" spans="1:12" ht="15.75" x14ac:dyDescent="0.25">
      <c r="A138" s="170"/>
      <c r="B138" s="191" t="s">
        <v>281</v>
      </c>
      <c r="C138" s="192"/>
      <c r="D138" s="194"/>
      <c r="E138" s="170"/>
      <c r="F138" s="170"/>
      <c r="G138" s="151"/>
      <c r="H138" s="231">
        <f>SUM(H139:H140)</f>
        <v>16348710.004987502</v>
      </c>
      <c r="I138" s="250"/>
      <c r="J138" s="249">
        <f>SUM(J139:J140)</f>
        <v>9844362</v>
      </c>
      <c r="K138" s="183"/>
      <c r="L138" s="158"/>
    </row>
    <row r="139" spans="1:12" ht="15.75" x14ac:dyDescent="0.25">
      <c r="A139" s="170"/>
      <c r="B139" s="175" t="s">
        <v>282</v>
      </c>
      <c r="C139" s="195" t="s">
        <v>298</v>
      </c>
      <c r="D139" s="194">
        <v>198</v>
      </c>
      <c r="E139" s="170"/>
      <c r="F139" s="170"/>
      <c r="G139" s="151">
        <f>G130</f>
        <v>48203.598366477279</v>
      </c>
      <c r="H139" s="228">
        <f t="shared" si="20"/>
        <v>9544312.4765625019</v>
      </c>
      <c r="I139" s="250">
        <v>29215</v>
      </c>
      <c r="J139" s="250">
        <f t="shared" si="21"/>
        <v>5784570</v>
      </c>
      <c r="K139" s="183"/>
      <c r="L139" s="158"/>
    </row>
    <row r="140" spans="1:12" ht="15.75" x14ac:dyDescent="0.25">
      <c r="A140" s="170"/>
      <c r="B140" s="175" t="s">
        <v>283</v>
      </c>
      <c r="C140" s="195" t="s">
        <v>299</v>
      </c>
      <c r="D140" s="194">
        <f>D139*2</f>
        <v>396</v>
      </c>
      <c r="E140" s="170"/>
      <c r="F140" s="170"/>
      <c r="G140" s="151">
        <f>G131</f>
        <v>17182.822041477273</v>
      </c>
      <c r="H140" s="228">
        <f t="shared" si="20"/>
        <v>6804397.5284250006</v>
      </c>
      <c r="I140" s="251">
        <v>10252</v>
      </c>
      <c r="J140" s="250">
        <f t="shared" si="21"/>
        <v>4059792</v>
      </c>
      <c r="K140" s="183"/>
      <c r="L140" s="158"/>
    </row>
    <row r="141" spans="1:12" ht="15.75" x14ac:dyDescent="0.25">
      <c r="A141" s="170">
        <v>3</v>
      </c>
      <c r="B141" s="178" t="s">
        <v>354</v>
      </c>
      <c r="C141" s="189"/>
      <c r="D141" s="194"/>
      <c r="E141" s="170"/>
      <c r="F141" s="170"/>
      <c r="G141" s="151"/>
      <c r="H141" s="230">
        <f>H142+H148</f>
        <v>27612589.032125287</v>
      </c>
      <c r="I141" s="248"/>
      <c r="J141" s="247">
        <f>J142+J148</f>
        <v>30166921</v>
      </c>
      <c r="K141" s="183"/>
      <c r="L141" s="158"/>
    </row>
    <row r="142" spans="1:12" ht="15.75" x14ac:dyDescent="0.25">
      <c r="A142" s="170"/>
      <c r="B142" s="191" t="s">
        <v>277</v>
      </c>
      <c r="C142" s="192"/>
      <c r="D142" s="194"/>
      <c r="E142" s="170"/>
      <c r="F142" s="170"/>
      <c r="G142" s="151"/>
      <c r="H142" s="231">
        <f>SUM(H143:H147)</f>
        <v>17539141.453294605</v>
      </c>
      <c r="I142" s="248"/>
      <c r="J142" s="249">
        <f>SUM(J143:J147)</f>
        <v>24101203</v>
      </c>
      <c r="K142" s="183"/>
      <c r="L142" s="158"/>
    </row>
    <row r="143" spans="1:12" ht="15.75" x14ac:dyDescent="0.25">
      <c r="A143" s="170"/>
      <c r="B143" s="193" t="s">
        <v>278</v>
      </c>
      <c r="C143" s="194" t="s">
        <v>297</v>
      </c>
      <c r="D143" s="194">
        <v>6</v>
      </c>
      <c r="E143" s="170"/>
      <c r="F143" s="170"/>
      <c r="G143" s="151">
        <f>G134</f>
        <v>49159.213955965912</v>
      </c>
      <c r="H143" s="228">
        <f>D143*G143</f>
        <v>294955.28373579547</v>
      </c>
      <c r="I143" s="250">
        <v>30133</v>
      </c>
      <c r="J143" s="250">
        <f t="shared" ref="J143:J147" si="22">I143*D143</f>
        <v>180798</v>
      </c>
      <c r="K143" s="183"/>
      <c r="L143" s="158"/>
    </row>
    <row r="144" spans="1:12" ht="31.5" x14ac:dyDescent="0.25">
      <c r="A144" s="170"/>
      <c r="B144" s="162" t="s">
        <v>279</v>
      </c>
      <c r="C144" s="194" t="s">
        <v>297</v>
      </c>
      <c r="D144" s="194">
        <v>4</v>
      </c>
      <c r="E144" s="170"/>
      <c r="F144" s="170"/>
      <c r="G144" s="151">
        <f>G135</f>
        <v>1450922.5095392044</v>
      </c>
      <c r="H144" s="228">
        <f t="shared" ref="H144:H150" si="23">D144*G144</f>
        <v>5803690.0381568177</v>
      </c>
      <c r="I144" s="251">
        <v>2098167</v>
      </c>
      <c r="J144" s="250">
        <f t="shared" si="22"/>
        <v>8392668</v>
      </c>
      <c r="K144" s="183"/>
      <c r="L144" s="158"/>
    </row>
    <row r="145" spans="1:12" ht="15.75" x14ac:dyDescent="0.25">
      <c r="A145" s="170"/>
      <c r="B145" s="193" t="s">
        <v>280</v>
      </c>
      <c r="C145" s="194" t="s">
        <v>297</v>
      </c>
      <c r="D145" s="194">
        <v>4</v>
      </c>
      <c r="E145" s="170"/>
      <c r="F145" s="170"/>
      <c r="G145" s="151">
        <f>G128</f>
        <v>302172.05186079541</v>
      </c>
      <c r="H145" s="228">
        <f t="shared" si="23"/>
        <v>1208688.2074431817</v>
      </c>
      <c r="I145" s="252">
        <v>187257</v>
      </c>
      <c r="J145" s="250">
        <f t="shared" si="22"/>
        <v>749028</v>
      </c>
      <c r="K145" s="183"/>
      <c r="L145" s="158"/>
    </row>
    <row r="146" spans="1:12" ht="31.5" x14ac:dyDescent="0.25">
      <c r="A146" s="170"/>
      <c r="B146" s="162" t="s">
        <v>284</v>
      </c>
      <c r="C146" s="194" t="s">
        <v>297</v>
      </c>
      <c r="D146" s="161">
        <v>2</v>
      </c>
      <c r="E146" s="170"/>
      <c r="F146" s="170"/>
      <c r="G146" s="151">
        <f>G136</f>
        <v>3410602.6413196027</v>
      </c>
      <c r="H146" s="228">
        <f t="shared" si="23"/>
        <v>6821205.2826392055</v>
      </c>
      <c r="I146" s="251">
        <v>4926236</v>
      </c>
      <c r="J146" s="250">
        <f t="shared" si="22"/>
        <v>9852472</v>
      </c>
      <c r="K146" s="183"/>
      <c r="L146" s="158"/>
    </row>
    <row r="147" spans="1:12" ht="15.75" x14ac:dyDescent="0.25">
      <c r="A147" s="170"/>
      <c r="B147" s="193" t="s">
        <v>285</v>
      </c>
      <c r="C147" s="194" t="s">
        <v>297</v>
      </c>
      <c r="D147" s="194">
        <v>1</v>
      </c>
      <c r="E147" s="170"/>
      <c r="F147" s="170"/>
      <c r="G147" s="151">
        <f>G137</f>
        <v>3410602.6413196027</v>
      </c>
      <c r="H147" s="228">
        <f t="shared" si="23"/>
        <v>3410602.6413196027</v>
      </c>
      <c r="I147" s="252">
        <v>4926237</v>
      </c>
      <c r="J147" s="250">
        <f t="shared" si="22"/>
        <v>4926237</v>
      </c>
      <c r="K147" s="183"/>
      <c r="L147" s="158"/>
    </row>
    <row r="148" spans="1:12" ht="15.75" x14ac:dyDescent="0.25">
      <c r="A148" s="170"/>
      <c r="B148" s="191" t="s">
        <v>281</v>
      </c>
      <c r="C148" s="192"/>
      <c r="D148" s="194"/>
      <c r="E148" s="170"/>
      <c r="F148" s="170"/>
      <c r="G148" s="151"/>
      <c r="H148" s="231">
        <f>SUM(H149:H150)</f>
        <v>10073447.578830684</v>
      </c>
      <c r="I148" s="250"/>
      <c r="J148" s="249">
        <f>SUM(J149:J150)</f>
        <v>6065718</v>
      </c>
      <c r="K148" s="183"/>
      <c r="L148" s="158"/>
    </row>
    <row r="149" spans="1:12" ht="15.75" x14ac:dyDescent="0.25">
      <c r="A149" s="170"/>
      <c r="B149" s="175" t="s">
        <v>282</v>
      </c>
      <c r="C149" s="195" t="s">
        <v>298</v>
      </c>
      <c r="D149" s="194">
        <v>122</v>
      </c>
      <c r="E149" s="170"/>
      <c r="F149" s="170"/>
      <c r="G149" s="151">
        <f>G139</f>
        <v>48203.598366477279</v>
      </c>
      <c r="H149" s="228">
        <f t="shared" si="23"/>
        <v>5880839.0007102285</v>
      </c>
      <c r="I149" s="250">
        <v>29215</v>
      </c>
      <c r="J149" s="250">
        <f t="shared" ref="J149:J150" si="24">I149*D149</f>
        <v>3564230</v>
      </c>
      <c r="K149" s="183"/>
      <c r="L149" s="158"/>
    </row>
    <row r="150" spans="1:12" ht="15.75" x14ac:dyDescent="0.25">
      <c r="A150" s="170"/>
      <c r="B150" s="175" t="s">
        <v>283</v>
      </c>
      <c r="C150" s="195" t="s">
        <v>299</v>
      </c>
      <c r="D150" s="194">
        <f>D149*2</f>
        <v>244</v>
      </c>
      <c r="E150" s="170"/>
      <c r="F150" s="170"/>
      <c r="G150" s="151">
        <f>G140</f>
        <v>17182.822041477273</v>
      </c>
      <c r="H150" s="228">
        <f t="shared" si="23"/>
        <v>4192608.5781204547</v>
      </c>
      <c r="I150" s="251">
        <v>10252</v>
      </c>
      <c r="J150" s="250">
        <f t="shared" si="24"/>
        <v>2501488</v>
      </c>
      <c r="K150" s="183"/>
      <c r="L150" s="158"/>
    </row>
    <row r="151" spans="1:12" ht="31.5" x14ac:dyDescent="0.25">
      <c r="A151" s="170">
        <v>4</v>
      </c>
      <c r="B151" s="178" t="s">
        <v>355</v>
      </c>
      <c r="C151" s="189"/>
      <c r="D151" s="194"/>
      <c r="E151" s="170"/>
      <c r="F151" s="170"/>
      <c r="G151" s="151"/>
      <c r="H151" s="230">
        <f>H152+H158</f>
        <v>26778750.2800304</v>
      </c>
      <c r="I151" s="248"/>
      <c r="J151" s="247">
        <f>J152+J158</f>
        <v>32537903</v>
      </c>
      <c r="K151" s="183"/>
      <c r="L151" s="158"/>
    </row>
    <row r="152" spans="1:12" ht="15.75" x14ac:dyDescent="0.25">
      <c r="A152" s="170"/>
      <c r="B152" s="191" t="s">
        <v>277</v>
      </c>
      <c r="C152" s="192"/>
      <c r="D152" s="194"/>
      <c r="E152" s="170"/>
      <c r="F152" s="170"/>
      <c r="G152" s="151"/>
      <c r="H152" s="231">
        <f>SUM(H153:H157)</f>
        <v>20998903.308570173</v>
      </c>
      <c r="I152" s="248"/>
      <c r="J152" s="249">
        <f>SUM(J153:J157)</f>
        <v>29057573</v>
      </c>
      <c r="K152" s="183"/>
      <c r="L152" s="158"/>
    </row>
    <row r="153" spans="1:12" ht="15.75" x14ac:dyDescent="0.25">
      <c r="A153" s="170"/>
      <c r="B153" s="193" t="s">
        <v>278</v>
      </c>
      <c r="C153" s="194" t="s">
        <v>297</v>
      </c>
      <c r="D153" s="194">
        <v>7</v>
      </c>
      <c r="E153" s="170"/>
      <c r="F153" s="170"/>
      <c r="G153" s="151">
        <f>G143</f>
        <v>49159.213955965912</v>
      </c>
      <c r="H153" s="228">
        <f t="shared" ref="H153:H160" si="25">D153*G153</f>
        <v>344114.49769176135</v>
      </c>
      <c r="I153" s="250">
        <v>30133</v>
      </c>
      <c r="J153" s="250">
        <f t="shared" ref="J153:J157" si="26">I153*D153</f>
        <v>210931</v>
      </c>
      <c r="K153" s="183"/>
      <c r="L153" s="158"/>
    </row>
    <row r="154" spans="1:12" ht="31.5" x14ac:dyDescent="0.25">
      <c r="A154" s="170"/>
      <c r="B154" s="162" t="s">
        <v>279</v>
      </c>
      <c r="C154" s="194" t="s">
        <v>297</v>
      </c>
      <c r="D154" s="194">
        <v>4</v>
      </c>
      <c r="E154" s="170"/>
      <c r="F154" s="170"/>
      <c r="G154" s="151">
        <f>G144</f>
        <v>1450922.5095392044</v>
      </c>
      <c r="H154" s="228">
        <f t="shared" si="25"/>
        <v>5803690.0381568177</v>
      </c>
      <c r="I154" s="251">
        <v>2098167</v>
      </c>
      <c r="J154" s="250">
        <f t="shared" si="26"/>
        <v>8392668</v>
      </c>
      <c r="K154" s="183"/>
      <c r="L154" s="158"/>
    </row>
    <row r="155" spans="1:12" ht="15.75" x14ac:dyDescent="0.25">
      <c r="A155" s="170"/>
      <c r="B155" s="193" t="s">
        <v>280</v>
      </c>
      <c r="C155" s="194" t="s">
        <v>297</v>
      </c>
      <c r="D155" s="194">
        <v>4</v>
      </c>
      <c r="E155" s="170"/>
      <c r="F155" s="170"/>
      <c r="G155" s="151">
        <f>G145</f>
        <v>302172.05186079541</v>
      </c>
      <c r="H155" s="228">
        <f t="shared" si="25"/>
        <v>1208688.2074431817</v>
      </c>
      <c r="I155" s="252">
        <v>187257</v>
      </c>
      <c r="J155" s="250">
        <f t="shared" si="26"/>
        <v>749028</v>
      </c>
      <c r="K155" s="183"/>
      <c r="L155" s="158"/>
    </row>
    <row r="156" spans="1:12" ht="31.5" x14ac:dyDescent="0.25">
      <c r="A156" s="170"/>
      <c r="B156" s="162" t="s">
        <v>284</v>
      </c>
      <c r="C156" s="194" t="s">
        <v>297</v>
      </c>
      <c r="D156" s="161">
        <v>2</v>
      </c>
      <c r="E156" s="170"/>
      <c r="F156" s="170"/>
      <c r="G156" s="151">
        <f>G146</f>
        <v>3410602.6413196027</v>
      </c>
      <c r="H156" s="228">
        <f t="shared" si="25"/>
        <v>6821205.2826392055</v>
      </c>
      <c r="I156" s="251">
        <v>4926236</v>
      </c>
      <c r="J156" s="250">
        <f t="shared" si="26"/>
        <v>9852472</v>
      </c>
      <c r="K156" s="183"/>
      <c r="L156" s="158"/>
    </row>
    <row r="157" spans="1:12" ht="15.75" x14ac:dyDescent="0.25">
      <c r="A157" s="170"/>
      <c r="B157" s="193" t="s">
        <v>285</v>
      </c>
      <c r="C157" s="194" t="s">
        <v>297</v>
      </c>
      <c r="D157" s="194">
        <v>2</v>
      </c>
      <c r="E157" s="170"/>
      <c r="F157" s="170"/>
      <c r="G157" s="151">
        <f>G147</f>
        <v>3410602.6413196027</v>
      </c>
      <c r="H157" s="228">
        <f t="shared" si="25"/>
        <v>6821205.2826392055</v>
      </c>
      <c r="I157" s="252">
        <v>4926237</v>
      </c>
      <c r="J157" s="250">
        <f t="shared" si="26"/>
        <v>9852474</v>
      </c>
      <c r="K157" s="183"/>
      <c r="L157" s="158"/>
    </row>
    <row r="158" spans="1:12" ht="15.75" x14ac:dyDescent="0.25">
      <c r="A158" s="170"/>
      <c r="B158" s="191" t="s">
        <v>281</v>
      </c>
      <c r="C158" s="192"/>
      <c r="D158" s="194"/>
      <c r="E158" s="170"/>
      <c r="F158" s="170"/>
      <c r="G158" s="151"/>
      <c r="H158" s="231">
        <f>SUM(H159:H160)</f>
        <v>5779846.9714602279</v>
      </c>
      <c r="I158" s="250"/>
      <c r="J158" s="249">
        <f>SUM(J159:J160)</f>
        <v>3480330</v>
      </c>
      <c r="K158" s="183"/>
      <c r="L158" s="158"/>
    </row>
    <row r="159" spans="1:12" ht="15.75" x14ac:dyDescent="0.25">
      <c r="A159" s="170"/>
      <c r="B159" s="175" t="s">
        <v>282</v>
      </c>
      <c r="C159" s="195" t="s">
        <v>298</v>
      </c>
      <c r="D159" s="194">
        <v>70</v>
      </c>
      <c r="E159" s="170"/>
      <c r="F159" s="170"/>
      <c r="G159" s="151">
        <f>G149</f>
        <v>48203.598366477279</v>
      </c>
      <c r="H159" s="228">
        <f t="shared" si="25"/>
        <v>3374251.8856534096</v>
      </c>
      <c r="I159" s="250">
        <v>29215</v>
      </c>
      <c r="J159" s="250">
        <f t="shared" ref="J159:J160" si="27">I159*D159</f>
        <v>2045050</v>
      </c>
      <c r="K159" s="183"/>
      <c r="L159" s="158"/>
    </row>
    <row r="160" spans="1:12" ht="15.75" x14ac:dyDescent="0.25">
      <c r="A160" s="170"/>
      <c r="B160" s="175" t="s">
        <v>283</v>
      </c>
      <c r="C160" s="195" t="s">
        <v>299</v>
      </c>
      <c r="D160" s="194">
        <f>D159*2</f>
        <v>140</v>
      </c>
      <c r="E160" s="170"/>
      <c r="F160" s="170"/>
      <c r="G160" s="151">
        <f>G150</f>
        <v>17182.822041477273</v>
      </c>
      <c r="H160" s="228">
        <f t="shared" si="25"/>
        <v>2405595.0858068182</v>
      </c>
      <c r="I160" s="251">
        <v>10252</v>
      </c>
      <c r="J160" s="250">
        <f t="shared" si="27"/>
        <v>1435280</v>
      </c>
      <c r="K160" s="183"/>
      <c r="L160" s="158"/>
    </row>
    <row r="161" spans="1:12" ht="110.25" x14ac:dyDescent="0.25">
      <c r="A161" s="170">
        <v>5</v>
      </c>
      <c r="B161" s="178" t="s">
        <v>356</v>
      </c>
      <c r="C161" s="189"/>
      <c r="D161" s="194"/>
      <c r="E161" s="170"/>
      <c r="F161" s="170"/>
      <c r="G161" s="151"/>
      <c r="H161" s="230">
        <f>H162+H168</f>
        <v>49496288.213125572</v>
      </c>
      <c r="I161" s="248"/>
      <c r="J161" s="247">
        <f>J162+J168</f>
        <v>50271844</v>
      </c>
      <c r="K161" s="183"/>
      <c r="L161" s="158"/>
    </row>
    <row r="162" spans="1:12" ht="15.75" x14ac:dyDescent="0.25">
      <c r="A162" s="170"/>
      <c r="B162" s="191" t="s">
        <v>277</v>
      </c>
      <c r="C162" s="192"/>
      <c r="D162" s="194"/>
      <c r="E162" s="170"/>
      <c r="F162" s="170"/>
      <c r="G162" s="151"/>
      <c r="H162" s="231">
        <f>SUM(H163:H167)</f>
        <v>26129192.599936362</v>
      </c>
      <c r="I162" s="248"/>
      <c r="J162" s="249">
        <f>SUM(J163:J167)</f>
        <v>36201367</v>
      </c>
      <c r="K162" s="183"/>
      <c r="L162" s="158"/>
    </row>
    <row r="163" spans="1:12" ht="15.75" x14ac:dyDescent="0.25">
      <c r="A163" s="170"/>
      <c r="B163" s="193" t="s">
        <v>278</v>
      </c>
      <c r="C163" s="194" t="s">
        <v>297</v>
      </c>
      <c r="D163" s="194">
        <v>14</v>
      </c>
      <c r="E163" s="170"/>
      <c r="F163" s="170"/>
      <c r="G163" s="151">
        <f>G153</f>
        <v>49159.213955965912</v>
      </c>
      <c r="H163" s="228">
        <f t="shared" ref="H163:H187" si="28">D163*G163</f>
        <v>688228.99538352271</v>
      </c>
      <c r="I163" s="250">
        <v>30133</v>
      </c>
      <c r="J163" s="250">
        <f t="shared" ref="J163:J167" si="29">I163*D163</f>
        <v>421862</v>
      </c>
      <c r="K163" s="183"/>
      <c r="L163" s="158"/>
    </row>
    <row r="164" spans="1:12" ht="31.5" x14ac:dyDescent="0.25">
      <c r="A164" s="170"/>
      <c r="B164" s="162" t="s">
        <v>279</v>
      </c>
      <c r="C164" s="194" t="s">
        <v>297</v>
      </c>
      <c r="D164" s="194">
        <v>12</v>
      </c>
      <c r="E164" s="170"/>
      <c r="F164" s="170"/>
      <c r="G164" s="151">
        <f>G154</f>
        <v>1450922.5095392044</v>
      </c>
      <c r="H164" s="228">
        <f t="shared" si="28"/>
        <v>17411070.114470452</v>
      </c>
      <c r="I164" s="251">
        <v>2098167</v>
      </c>
      <c r="J164" s="250">
        <f t="shared" si="29"/>
        <v>25178004</v>
      </c>
      <c r="K164" s="183"/>
      <c r="L164" s="158"/>
    </row>
    <row r="165" spans="1:12" ht="15.75" x14ac:dyDescent="0.25">
      <c r="A165" s="170"/>
      <c r="B165" s="193" t="s">
        <v>280</v>
      </c>
      <c r="C165" s="194" t="s">
        <v>297</v>
      </c>
      <c r="D165" s="194">
        <v>4</v>
      </c>
      <c r="E165" s="170"/>
      <c r="F165" s="170"/>
      <c r="G165" s="151">
        <f>G155</f>
        <v>302172.05186079541</v>
      </c>
      <c r="H165" s="228">
        <f t="shared" si="28"/>
        <v>1208688.2074431817</v>
      </c>
      <c r="I165" s="252">
        <v>187257</v>
      </c>
      <c r="J165" s="250">
        <f t="shared" si="29"/>
        <v>749028</v>
      </c>
      <c r="K165" s="183"/>
      <c r="L165" s="158"/>
    </row>
    <row r="166" spans="1:12" ht="31.5" x14ac:dyDescent="0.25">
      <c r="A166" s="170"/>
      <c r="B166" s="162" t="s">
        <v>284</v>
      </c>
      <c r="C166" s="194" t="s">
        <v>297</v>
      </c>
      <c r="D166" s="161">
        <v>1</v>
      </c>
      <c r="E166" s="170"/>
      <c r="F166" s="170"/>
      <c r="G166" s="151">
        <f>G156</f>
        <v>3410602.6413196027</v>
      </c>
      <c r="H166" s="228">
        <f t="shared" si="28"/>
        <v>3410602.6413196027</v>
      </c>
      <c r="I166" s="251">
        <v>4926236</v>
      </c>
      <c r="J166" s="250">
        <f t="shared" si="29"/>
        <v>4926236</v>
      </c>
      <c r="K166" s="183"/>
      <c r="L166" s="158"/>
    </row>
    <row r="167" spans="1:12" ht="15.75" x14ac:dyDescent="0.25">
      <c r="A167" s="170"/>
      <c r="B167" s="193" t="s">
        <v>285</v>
      </c>
      <c r="C167" s="194" t="s">
        <v>297</v>
      </c>
      <c r="D167" s="194">
        <v>1</v>
      </c>
      <c r="E167" s="170"/>
      <c r="F167" s="170"/>
      <c r="G167" s="151">
        <f>G157</f>
        <v>3410602.6413196027</v>
      </c>
      <c r="H167" s="228">
        <f t="shared" si="28"/>
        <v>3410602.6413196027</v>
      </c>
      <c r="I167" s="252">
        <v>4926237</v>
      </c>
      <c r="J167" s="250">
        <f t="shared" si="29"/>
        <v>4926237</v>
      </c>
      <c r="K167" s="183"/>
      <c r="L167" s="158"/>
    </row>
    <row r="168" spans="1:12" ht="15.75" x14ac:dyDescent="0.25">
      <c r="A168" s="170"/>
      <c r="B168" s="191" t="s">
        <v>281</v>
      </c>
      <c r="C168" s="192"/>
      <c r="D168" s="194"/>
      <c r="E168" s="170"/>
      <c r="F168" s="170"/>
      <c r="G168" s="151"/>
      <c r="H168" s="231">
        <f>SUM(H169:H170)</f>
        <v>23367095.613189206</v>
      </c>
      <c r="I168" s="250"/>
      <c r="J168" s="249">
        <f>SUM(J169:J170)</f>
        <v>14070477</v>
      </c>
      <c r="K168" s="183"/>
      <c r="L168" s="158"/>
    </row>
    <row r="169" spans="1:12" ht="15.75" x14ac:dyDescent="0.25">
      <c r="A169" s="170"/>
      <c r="B169" s="175" t="s">
        <v>282</v>
      </c>
      <c r="C169" s="195" t="s">
        <v>298</v>
      </c>
      <c r="D169" s="194">
        <v>283</v>
      </c>
      <c r="E169" s="170"/>
      <c r="F169" s="170"/>
      <c r="G169" s="151">
        <f>G159</f>
        <v>48203.598366477279</v>
      </c>
      <c r="H169" s="228">
        <f t="shared" si="28"/>
        <v>13641618.33771307</v>
      </c>
      <c r="I169" s="250">
        <v>29215</v>
      </c>
      <c r="J169" s="250">
        <f t="shared" ref="J169:J170" si="30">I169*D169</f>
        <v>8267845</v>
      </c>
      <c r="K169" s="183"/>
      <c r="L169" s="158"/>
    </row>
    <row r="170" spans="1:12" ht="15.75" x14ac:dyDescent="0.25">
      <c r="A170" s="170"/>
      <c r="B170" s="175" t="s">
        <v>283</v>
      </c>
      <c r="C170" s="195" t="s">
        <v>299</v>
      </c>
      <c r="D170" s="194">
        <f>D169*2</f>
        <v>566</v>
      </c>
      <c r="E170" s="170"/>
      <c r="F170" s="170"/>
      <c r="G170" s="151">
        <f>G160</f>
        <v>17182.822041477273</v>
      </c>
      <c r="H170" s="228">
        <f t="shared" si="28"/>
        <v>9725477.2754761372</v>
      </c>
      <c r="I170" s="251">
        <v>10252</v>
      </c>
      <c r="J170" s="250">
        <f t="shared" si="30"/>
        <v>5802632</v>
      </c>
      <c r="K170" s="183"/>
      <c r="L170" s="158"/>
    </row>
    <row r="171" spans="1:12" ht="14.25" customHeight="1" x14ac:dyDescent="0.25">
      <c r="A171" s="196">
        <v>6</v>
      </c>
      <c r="B171" s="197" t="s">
        <v>363</v>
      </c>
      <c r="C171" s="198"/>
      <c r="D171" s="199"/>
      <c r="E171" s="196"/>
      <c r="F171" s="196"/>
      <c r="G171" s="200"/>
      <c r="H171" s="232">
        <f>H172+H178</f>
        <v>45959826.214127555</v>
      </c>
      <c r="I171" s="253"/>
      <c r="J171" s="232">
        <f>J172+J178</f>
        <v>43733720</v>
      </c>
      <c r="K171" s="178"/>
      <c r="L171" s="189"/>
    </row>
    <row r="172" spans="1:12" ht="14.25" customHeight="1" x14ac:dyDescent="0.25">
      <c r="A172" s="196"/>
      <c r="B172" s="201" t="s">
        <v>277</v>
      </c>
      <c r="C172" s="202"/>
      <c r="D172" s="199"/>
      <c r="E172" s="196"/>
      <c r="F172" s="196"/>
      <c r="G172" s="200"/>
      <c r="H172" s="233">
        <f>SUM(H173:H177)</f>
        <v>24656961.662174147</v>
      </c>
      <c r="I172" s="253"/>
      <c r="J172" s="233">
        <f>SUM(J173:J177)</f>
        <v>30906218</v>
      </c>
      <c r="K172" s="191"/>
      <c r="L172" s="192"/>
    </row>
    <row r="173" spans="1:12" ht="14.25" customHeight="1" x14ac:dyDescent="0.25">
      <c r="A173" s="196"/>
      <c r="B173" s="203" t="s">
        <v>278</v>
      </c>
      <c r="C173" s="199" t="s">
        <v>297</v>
      </c>
      <c r="D173" s="199">
        <v>18</v>
      </c>
      <c r="E173" s="196"/>
      <c r="F173" s="196"/>
      <c r="G173" s="204">
        <f>G163</f>
        <v>49159.213955965912</v>
      </c>
      <c r="H173" s="234">
        <f t="shared" ref="H173:H179" si="31">G173*D173</f>
        <v>884865.85120738647</v>
      </c>
      <c r="I173" s="264">
        <f>I163</f>
        <v>30133</v>
      </c>
      <c r="J173" s="250">
        <f t="shared" ref="J173:J180" si="32">I173*D173</f>
        <v>542394</v>
      </c>
      <c r="K173" s="193"/>
      <c r="L173" s="194"/>
    </row>
    <row r="174" spans="1:12" ht="14.25" customHeight="1" x14ac:dyDescent="0.25">
      <c r="A174" s="196"/>
      <c r="B174" s="205" t="s">
        <v>279</v>
      </c>
      <c r="C174" s="199" t="s">
        <v>297</v>
      </c>
      <c r="D174" s="199">
        <v>6</v>
      </c>
      <c r="E174" s="196"/>
      <c r="F174" s="196"/>
      <c r="G174" s="200">
        <f>G164</f>
        <v>1450922.5095392044</v>
      </c>
      <c r="H174" s="234">
        <f t="shared" si="31"/>
        <v>8705535.057235226</v>
      </c>
      <c r="I174" s="264">
        <f>I164</f>
        <v>2098167</v>
      </c>
      <c r="J174" s="250">
        <f t="shared" si="32"/>
        <v>12589002</v>
      </c>
      <c r="K174" s="162"/>
      <c r="L174" s="194"/>
    </row>
    <row r="175" spans="1:12" ht="14.25" customHeight="1" x14ac:dyDescent="0.25">
      <c r="A175" s="196"/>
      <c r="B175" s="203" t="s">
        <v>280</v>
      </c>
      <c r="C175" s="199" t="s">
        <v>297</v>
      </c>
      <c r="D175" s="199">
        <v>16</v>
      </c>
      <c r="E175" s="196"/>
      <c r="F175" s="196"/>
      <c r="G175" s="206">
        <f>G165</f>
        <v>302172.05186079541</v>
      </c>
      <c r="H175" s="234">
        <f t="shared" si="31"/>
        <v>4834752.8297727266</v>
      </c>
      <c r="I175" s="265">
        <f>I165</f>
        <v>187257</v>
      </c>
      <c r="J175" s="250">
        <f t="shared" si="32"/>
        <v>2996112</v>
      </c>
      <c r="K175" s="193"/>
      <c r="L175" s="194"/>
    </row>
    <row r="176" spans="1:12" ht="14.25" customHeight="1" x14ac:dyDescent="0.25">
      <c r="A176" s="196"/>
      <c r="B176" s="205" t="s">
        <v>284</v>
      </c>
      <c r="C176" s="199" t="s">
        <v>297</v>
      </c>
      <c r="D176" s="199">
        <v>1</v>
      </c>
      <c r="E176" s="196"/>
      <c r="F176" s="196"/>
      <c r="G176" s="200">
        <f>G166</f>
        <v>3410602.6413196027</v>
      </c>
      <c r="H176" s="234">
        <f t="shared" si="31"/>
        <v>3410602.6413196027</v>
      </c>
      <c r="I176" s="264">
        <f>I166</f>
        <v>4926236</v>
      </c>
      <c r="J176" s="250">
        <f t="shared" si="32"/>
        <v>4926236</v>
      </c>
      <c r="K176" s="162"/>
      <c r="L176" s="194"/>
    </row>
    <row r="177" spans="1:14" ht="14.25" customHeight="1" x14ac:dyDescent="0.25">
      <c r="A177" s="196"/>
      <c r="B177" s="203" t="s">
        <v>285</v>
      </c>
      <c r="C177" s="199" t="s">
        <v>297</v>
      </c>
      <c r="D177" s="199">
        <v>2</v>
      </c>
      <c r="E177" s="196"/>
      <c r="F177" s="196"/>
      <c r="G177" s="206">
        <f>G167</f>
        <v>3410602.6413196027</v>
      </c>
      <c r="H177" s="234">
        <f t="shared" si="31"/>
        <v>6821205.2826392055</v>
      </c>
      <c r="I177" s="265">
        <f>I167</f>
        <v>4926237</v>
      </c>
      <c r="J177" s="250">
        <f t="shared" si="32"/>
        <v>9852474</v>
      </c>
      <c r="K177" s="193"/>
      <c r="L177" s="194"/>
    </row>
    <row r="178" spans="1:14" ht="14.25" customHeight="1" x14ac:dyDescent="0.25">
      <c r="A178" s="196"/>
      <c r="B178" s="201" t="s">
        <v>281</v>
      </c>
      <c r="C178" s="202"/>
      <c r="D178" s="199"/>
      <c r="E178" s="196"/>
      <c r="F178" s="196"/>
      <c r="G178" s="204"/>
      <c r="H178" s="233">
        <f>SUM(H179:H180)</f>
        <v>21302864.551953413</v>
      </c>
      <c r="I178" s="253"/>
      <c r="J178" s="233">
        <f>SUM(J179:J180)</f>
        <v>12827502</v>
      </c>
      <c r="K178" s="158"/>
      <c r="L178" s="158"/>
    </row>
    <row r="179" spans="1:14" ht="14.25" customHeight="1" x14ac:dyDescent="0.25">
      <c r="A179" s="196"/>
      <c r="B179" s="207" t="s">
        <v>282</v>
      </c>
      <c r="C179" s="208" t="s">
        <v>298</v>
      </c>
      <c r="D179" s="199">
        <v>258</v>
      </c>
      <c r="E179" s="196"/>
      <c r="F179" s="196"/>
      <c r="G179" s="204">
        <f>G169</f>
        <v>48203.598366477279</v>
      </c>
      <c r="H179" s="234">
        <f t="shared" si="31"/>
        <v>12436528.378551139</v>
      </c>
      <c r="I179" s="264">
        <f>I169</f>
        <v>29215</v>
      </c>
      <c r="J179" s="250">
        <f t="shared" si="32"/>
        <v>7537470</v>
      </c>
      <c r="K179" s="158"/>
      <c r="L179" s="158"/>
    </row>
    <row r="180" spans="1:14" ht="14.25" customHeight="1" x14ac:dyDescent="0.25">
      <c r="A180" s="196"/>
      <c r="B180" s="207" t="s">
        <v>283</v>
      </c>
      <c r="C180" s="208" t="s">
        <v>299</v>
      </c>
      <c r="D180" s="199">
        <f>D179*2</f>
        <v>516</v>
      </c>
      <c r="E180" s="196"/>
      <c r="F180" s="196"/>
      <c r="G180" s="200">
        <f>G170</f>
        <v>17182.822041477273</v>
      </c>
      <c r="H180" s="234">
        <f>G180*D180</f>
        <v>8866336.1734022722</v>
      </c>
      <c r="I180" s="264">
        <f>I170</f>
        <v>10252</v>
      </c>
      <c r="J180" s="250">
        <f t="shared" si="32"/>
        <v>5290032</v>
      </c>
      <c r="K180" s="158"/>
      <c r="L180" s="158"/>
    </row>
    <row r="181" spans="1:14" ht="15.75" x14ac:dyDescent="0.25">
      <c r="A181" s="156" t="s">
        <v>296</v>
      </c>
      <c r="B181" s="209" t="s">
        <v>350</v>
      </c>
      <c r="C181" s="209"/>
      <c r="D181" s="156">
        <v>42</v>
      </c>
      <c r="E181" s="170"/>
      <c r="F181" s="170"/>
      <c r="G181" s="151"/>
      <c r="H181" s="230">
        <f>SUM(H182:H187)</f>
        <v>111046233.72991194</v>
      </c>
      <c r="I181" s="254"/>
      <c r="J181" s="247">
        <f>SUM(J182:J187)</f>
        <v>86268504</v>
      </c>
      <c r="K181" s="183"/>
      <c r="L181" s="158"/>
      <c r="N181" s="266"/>
    </row>
    <row r="182" spans="1:14" ht="15.75" x14ac:dyDescent="0.25">
      <c r="A182" s="170"/>
      <c r="B182" s="175" t="s">
        <v>287</v>
      </c>
      <c r="C182" s="175" t="s">
        <v>300</v>
      </c>
      <c r="D182" s="170">
        <f>D181*30/10</f>
        <v>126</v>
      </c>
      <c r="E182" s="170"/>
      <c r="F182" s="170"/>
      <c r="G182" s="151">
        <f>'[1]Đơn giá'!$J$55</f>
        <v>476676.41139204544</v>
      </c>
      <c r="H182" s="228">
        <f t="shared" si="28"/>
        <v>60061227.835397728</v>
      </c>
      <c r="I182" s="250">
        <v>356615</v>
      </c>
      <c r="J182" s="250">
        <f t="shared" ref="J182:J187" si="33">I182*D182</f>
        <v>44933490</v>
      </c>
      <c r="K182" s="183"/>
      <c r="L182" s="158"/>
    </row>
    <row r="183" spans="1:14" ht="15.75" x14ac:dyDescent="0.25">
      <c r="A183" s="170"/>
      <c r="B183" s="175" t="s">
        <v>288</v>
      </c>
      <c r="C183" s="175" t="s">
        <v>301</v>
      </c>
      <c r="D183" s="170">
        <f>D181</f>
        <v>42</v>
      </c>
      <c r="E183" s="170"/>
      <c r="F183" s="170"/>
      <c r="G183" s="151">
        <f>'[1]Đơn giá'!$J$59</f>
        <v>60418.364045454553</v>
      </c>
      <c r="H183" s="228">
        <f t="shared" si="28"/>
        <v>2537571.2899090913</v>
      </c>
      <c r="I183" s="250">
        <v>25772</v>
      </c>
      <c r="J183" s="250">
        <f t="shared" si="33"/>
        <v>1082424</v>
      </c>
      <c r="K183" s="183"/>
      <c r="L183" s="158"/>
    </row>
    <row r="184" spans="1:14" ht="15.75" x14ac:dyDescent="0.25">
      <c r="A184" s="170"/>
      <c r="B184" s="175" t="s">
        <v>289</v>
      </c>
      <c r="C184" s="175" t="s">
        <v>301</v>
      </c>
      <c r="D184" s="170">
        <f>D181</f>
        <v>42</v>
      </c>
      <c r="E184" s="170"/>
      <c r="F184" s="170"/>
      <c r="G184" s="151">
        <f>'[1]Đơn giá'!$J$60</f>
        <v>70641.248761363633</v>
      </c>
      <c r="H184" s="228">
        <f t="shared" si="28"/>
        <v>2966932.4479772728</v>
      </c>
      <c r="I184" s="250">
        <v>56897</v>
      </c>
      <c r="J184" s="250">
        <f t="shared" si="33"/>
        <v>2389674</v>
      </c>
      <c r="K184" s="183"/>
      <c r="L184" s="158"/>
    </row>
    <row r="185" spans="1:14" ht="15.75" x14ac:dyDescent="0.25">
      <c r="A185" s="170"/>
      <c r="B185" s="175" t="s">
        <v>290</v>
      </c>
      <c r="C185" s="175" t="s">
        <v>301</v>
      </c>
      <c r="D185" s="170">
        <f>D181</f>
        <v>42</v>
      </c>
      <c r="E185" s="170"/>
      <c r="F185" s="170"/>
      <c r="G185" s="151">
        <f>'[1]Đơn giá'!$J$61</f>
        <v>147050.91450000001</v>
      </c>
      <c r="H185" s="228">
        <f t="shared" si="28"/>
        <v>6176138.4090000009</v>
      </c>
      <c r="I185" s="250">
        <v>130168</v>
      </c>
      <c r="J185" s="250">
        <f t="shared" si="33"/>
        <v>5467056</v>
      </c>
      <c r="K185" s="183"/>
      <c r="L185" s="158"/>
    </row>
    <row r="186" spans="1:14" ht="15.75" x14ac:dyDescent="0.25">
      <c r="A186" s="170"/>
      <c r="B186" s="175" t="s">
        <v>291</v>
      </c>
      <c r="C186" s="175" t="s">
        <v>302</v>
      </c>
      <c r="D186" s="170">
        <f>D181*30/10</f>
        <v>126</v>
      </c>
      <c r="E186" s="170"/>
      <c r="F186" s="170"/>
      <c r="G186" s="151">
        <f>'[1]Đơn giá'!$J$68</f>
        <v>233677.85019886366</v>
      </c>
      <c r="H186" s="228">
        <f t="shared" si="28"/>
        <v>29443409.125056822</v>
      </c>
      <c r="I186" s="250">
        <v>182021</v>
      </c>
      <c r="J186" s="250">
        <f t="shared" si="33"/>
        <v>22934646</v>
      </c>
      <c r="K186" s="183"/>
      <c r="L186" s="158"/>
    </row>
    <row r="187" spans="1:14" ht="15.75" x14ac:dyDescent="0.25">
      <c r="A187" s="170"/>
      <c r="B187" s="175" t="s">
        <v>292</v>
      </c>
      <c r="C187" s="175" t="s">
        <v>303</v>
      </c>
      <c r="D187" s="170">
        <f>D181</f>
        <v>42</v>
      </c>
      <c r="E187" s="170"/>
      <c r="F187" s="170"/>
      <c r="G187" s="151">
        <f>'[1]Đơn giá'!$J$63</f>
        <v>234784.63387073865</v>
      </c>
      <c r="H187" s="228">
        <f t="shared" si="28"/>
        <v>9860954.6225710232</v>
      </c>
      <c r="I187" s="250">
        <v>225267</v>
      </c>
      <c r="J187" s="250">
        <f t="shared" si="33"/>
        <v>9461214</v>
      </c>
      <c r="K187" s="183"/>
      <c r="L187" s="158"/>
    </row>
    <row r="188" spans="1:14" ht="78.75" x14ac:dyDescent="0.3">
      <c r="A188" s="156" t="s">
        <v>27</v>
      </c>
      <c r="B188" s="157" t="s">
        <v>264</v>
      </c>
      <c r="C188" s="181"/>
      <c r="D188" s="182"/>
      <c r="E188" s="182"/>
      <c r="F188" s="182"/>
      <c r="G188" s="182"/>
      <c r="H188" s="229">
        <f>H189+H248+H251+H253+H256</f>
        <v>5584000338.5103283</v>
      </c>
      <c r="I188" s="239"/>
      <c r="J188" s="229">
        <f>J189+J248+J251+J253+J256</f>
        <v>3784882992.4000001</v>
      </c>
      <c r="K188" s="229">
        <f>K189+K248+K251+K253+K256</f>
        <v>1799117346.1103289</v>
      </c>
      <c r="L188" s="158"/>
    </row>
    <row r="189" spans="1:14" s="169" customFormat="1" ht="47.25" x14ac:dyDescent="0.25">
      <c r="A189" s="156" t="s">
        <v>133</v>
      </c>
      <c r="B189" s="178" t="s">
        <v>132</v>
      </c>
      <c r="C189" s="172"/>
      <c r="D189" s="172"/>
      <c r="E189" s="156"/>
      <c r="F189" s="156"/>
      <c r="G189" s="168"/>
      <c r="H189" s="229">
        <f>H190+H232</f>
        <v>1436625933.1755545</v>
      </c>
      <c r="I189" s="255"/>
      <c r="J189" s="229">
        <f>J190+J232</f>
        <v>981357374.39999998</v>
      </c>
      <c r="K189" s="229">
        <f>K190+K232</f>
        <v>455268558.77555484</v>
      </c>
      <c r="L189" s="168"/>
    </row>
    <row r="190" spans="1:14" s="169" customFormat="1" ht="20.25" customHeight="1" x14ac:dyDescent="0.25">
      <c r="A190" s="156" t="s">
        <v>8</v>
      </c>
      <c r="B190" s="178" t="s">
        <v>144</v>
      </c>
      <c r="C190" s="172"/>
      <c r="D190" s="172"/>
      <c r="E190" s="156"/>
      <c r="F190" s="156"/>
      <c r="G190" s="168"/>
      <c r="H190" s="229">
        <f>SUM(H191:H231)</f>
        <v>959343013.04000711</v>
      </c>
      <c r="I190" s="255"/>
      <c r="J190" s="229">
        <f>SUM(J191:J231)</f>
        <v>679528530</v>
      </c>
      <c r="K190" s="229">
        <f>SUM(K191:K231)</f>
        <v>279814483.04000735</v>
      </c>
      <c r="L190" s="168"/>
    </row>
    <row r="191" spans="1:14" ht="31.5" x14ac:dyDescent="0.25">
      <c r="A191" s="156">
        <v>1</v>
      </c>
      <c r="B191" s="157" t="s">
        <v>145</v>
      </c>
      <c r="C191" s="172"/>
      <c r="D191" s="172"/>
      <c r="E191" s="172"/>
      <c r="F191" s="172"/>
      <c r="G191" s="158"/>
      <c r="H191" s="227"/>
      <c r="I191" s="242"/>
      <c r="J191" s="242"/>
      <c r="K191" s="183">
        <f t="shared" si="9"/>
        <v>0</v>
      </c>
      <c r="L191" s="158"/>
    </row>
    <row r="192" spans="1:14" ht="15.75" x14ac:dyDescent="0.25">
      <c r="A192" s="187"/>
      <c r="B192" s="164" t="s">
        <v>140</v>
      </c>
      <c r="C192" s="161" t="s">
        <v>98</v>
      </c>
      <c r="D192" s="161">
        <v>1</v>
      </c>
      <c r="E192" s="161">
        <v>365</v>
      </c>
      <c r="F192" s="172"/>
      <c r="G192" s="171">
        <f>'[1]Đơn giá'!$J$179</f>
        <v>61553.06158909091</v>
      </c>
      <c r="H192" s="228">
        <f>$D192*$E192*IF(F192&lt;&gt;0,F192,1)*G192</f>
        <v>22466867.480018184</v>
      </c>
      <c r="I192" s="256">
        <v>80358</v>
      </c>
      <c r="J192" s="243">
        <f>$D192*$E192*IF(F192&lt;&gt;0,F192,1)*I192</f>
        <v>29330670</v>
      </c>
      <c r="K192" s="183">
        <f t="shared" si="9"/>
        <v>-6863802.5199818164</v>
      </c>
      <c r="L192" s="158"/>
    </row>
    <row r="193" spans="1:12" ht="15.75" x14ac:dyDescent="0.25">
      <c r="A193" s="187"/>
      <c r="B193" s="164" t="s">
        <v>141</v>
      </c>
      <c r="C193" s="161" t="s">
        <v>98</v>
      </c>
      <c r="D193" s="161">
        <v>1</v>
      </c>
      <c r="E193" s="161">
        <v>365</v>
      </c>
      <c r="F193" s="161"/>
      <c r="G193" s="171">
        <f>'[1]Đơn giá'!$J$180</f>
        <v>157937.2775018182</v>
      </c>
      <c r="H193" s="228">
        <f t="shared" ref="H193:H231" si="34">$D193*$E193*IF(F193&lt;&gt;0,F193,1)*G193</f>
        <v>57647106.28816364</v>
      </c>
      <c r="I193" s="256">
        <v>126500</v>
      </c>
      <c r="J193" s="243">
        <f t="shared" ref="J193:J231" si="35">$D193*$E193*IF(F193&lt;&gt;0,F193,1)*I193</f>
        <v>46172500</v>
      </c>
      <c r="K193" s="183">
        <f t="shared" si="9"/>
        <v>11474606.28816364</v>
      </c>
      <c r="L193" s="158"/>
    </row>
    <row r="194" spans="1:12" ht="15.75" x14ac:dyDescent="0.25">
      <c r="A194" s="187"/>
      <c r="B194" s="164" t="s">
        <v>143</v>
      </c>
      <c r="C194" s="161" t="s">
        <v>59</v>
      </c>
      <c r="D194" s="161">
        <v>1</v>
      </c>
      <c r="E194" s="161">
        <v>1</v>
      </c>
      <c r="F194" s="161">
        <v>1</v>
      </c>
      <c r="G194" s="171">
        <f>'[1]Đơn giá'!$J$182</f>
        <v>11325624.493336366</v>
      </c>
      <c r="H194" s="228">
        <f t="shared" si="34"/>
        <v>11325624.493336366</v>
      </c>
      <c r="I194" s="256"/>
      <c r="J194" s="243">
        <f t="shared" si="35"/>
        <v>0</v>
      </c>
      <c r="K194" s="183">
        <f t="shared" si="9"/>
        <v>11325624.493336366</v>
      </c>
      <c r="L194" s="158"/>
    </row>
    <row r="195" spans="1:12" ht="15.75" x14ac:dyDescent="0.25">
      <c r="A195" s="156">
        <v>2</v>
      </c>
      <c r="B195" s="157" t="s">
        <v>146</v>
      </c>
      <c r="C195" s="172"/>
      <c r="D195" s="172"/>
      <c r="E195" s="172"/>
      <c r="F195" s="172"/>
      <c r="G195" s="158"/>
      <c r="H195" s="228">
        <f t="shared" si="34"/>
        <v>0</v>
      </c>
      <c r="I195" s="242"/>
      <c r="J195" s="243">
        <f t="shared" si="35"/>
        <v>0</v>
      </c>
      <c r="K195" s="183">
        <f t="shared" si="9"/>
        <v>0</v>
      </c>
      <c r="L195" s="158"/>
    </row>
    <row r="196" spans="1:12" ht="15.75" x14ac:dyDescent="0.25">
      <c r="A196" s="187"/>
      <c r="B196" s="164" t="s">
        <v>140</v>
      </c>
      <c r="C196" s="161" t="s">
        <v>98</v>
      </c>
      <c r="D196" s="161">
        <v>1</v>
      </c>
      <c r="E196" s="161">
        <v>365</v>
      </c>
      <c r="F196" s="172"/>
      <c r="G196" s="171">
        <f>G192</f>
        <v>61553.06158909091</v>
      </c>
      <c r="H196" s="228">
        <f t="shared" si="34"/>
        <v>22466867.480018184</v>
      </c>
      <c r="I196" s="256">
        <f>I192</f>
        <v>80358</v>
      </c>
      <c r="J196" s="243">
        <f t="shared" si="35"/>
        <v>29330670</v>
      </c>
      <c r="K196" s="183">
        <f t="shared" si="9"/>
        <v>-6863802.5199818164</v>
      </c>
      <c r="L196" s="158"/>
    </row>
    <row r="197" spans="1:12" ht="15.75" x14ac:dyDescent="0.25">
      <c r="A197" s="187"/>
      <c r="B197" s="164" t="s">
        <v>141</v>
      </c>
      <c r="C197" s="161" t="s">
        <v>98</v>
      </c>
      <c r="D197" s="161">
        <v>1</v>
      </c>
      <c r="E197" s="161">
        <v>365</v>
      </c>
      <c r="F197" s="161"/>
      <c r="G197" s="171">
        <f>G193</f>
        <v>157937.2775018182</v>
      </c>
      <c r="H197" s="228">
        <f t="shared" si="34"/>
        <v>57647106.28816364</v>
      </c>
      <c r="I197" s="256">
        <f>I193</f>
        <v>126500</v>
      </c>
      <c r="J197" s="243">
        <f t="shared" si="35"/>
        <v>46172500</v>
      </c>
      <c r="K197" s="183">
        <f t="shared" ref="K197:K250" si="36">H197-J197</f>
        <v>11474606.28816364</v>
      </c>
      <c r="L197" s="158"/>
    </row>
    <row r="198" spans="1:12" ht="15.75" x14ac:dyDescent="0.25">
      <c r="A198" s="187"/>
      <c r="B198" s="164" t="s">
        <v>143</v>
      </c>
      <c r="C198" s="161" t="s">
        <v>59</v>
      </c>
      <c r="D198" s="161">
        <v>1</v>
      </c>
      <c r="E198" s="161">
        <v>1</v>
      </c>
      <c r="F198" s="161">
        <v>1</v>
      </c>
      <c r="G198" s="171">
        <f>G194</f>
        <v>11325624.493336366</v>
      </c>
      <c r="H198" s="228">
        <f t="shared" si="34"/>
        <v>11325624.493336366</v>
      </c>
      <c r="I198" s="256">
        <f>I194</f>
        <v>0</v>
      </c>
      <c r="J198" s="243">
        <f t="shared" si="35"/>
        <v>0</v>
      </c>
      <c r="K198" s="183">
        <f t="shared" si="36"/>
        <v>11325624.493336366</v>
      </c>
      <c r="L198" s="158"/>
    </row>
    <row r="199" spans="1:12" ht="15.75" x14ac:dyDescent="0.25">
      <c r="A199" s="156">
        <v>3</v>
      </c>
      <c r="B199" s="157" t="s">
        <v>147</v>
      </c>
      <c r="C199" s="172"/>
      <c r="D199" s="172"/>
      <c r="E199" s="172"/>
      <c r="F199" s="172"/>
      <c r="G199" s="158"/>
      <c r="H199" s="228">
        <f t="shared" si="34"/>
        <v>0</v>
      </c>
      <c r="I199" s="242"/>
      <c r="J199" s="243">
        <f t="shared" si="35"/>
        <v>0</v>
      </c>
      <c r="K199" s="183">
        <f t="shared" si="36"/>
        <v>0</v>
      </c>
      <c r="L199" s="158"/>
    </row>
    <row r="200" spans="1:12" ht="15.75" x14ac:dyDescent="0.25">
      <c r="A200" s="187" t="s">
        <v>91</v>
      </c>
      <c r="B200" s="164" t="s">
        <v>140</v>
      </c>
      <c r="C200" s="161" t="s">
        <v>98</v>
      </c>
      <c r="D200" s="161">
        <v>1</v>
      </c>
      <c r="E200" s="161">
        <v>365</v>
      </c>
      <c r="F200" s="172"/>
      <c r="G200" s="171">
        <f>G196</f>
        <v>61553.06158909091</v>
      </c>
      <c r="H200" s="228">
        <f t="shared" si="34"/>
        <v>22466867.480018184</v>
      </c>
      <c r="I200" s="256">
        <f>I196</f>
        <v>80358</v>
      </c>
      <c r="J200" s="243">
        <f t="shared" si="35"/>
        <v>29330670</v>
      </c>
      <c r="K200" s="183">
        <f t="shared" si="36"/>
        <v>-6863802.5199818164</v>
      </c>
      <c r="L200" s="158"/>
    </row>
    <row r="201" spans="1:12" ht="15.75" x14ac:dyDescent="0.25">
      <c r="A201" s="187" t="s">
        <v>91</v>
      </c>
      <c r="B201" s="164" t="s">
        <v>141</v>
      </c>
      <c r="C201" s="161" t="s">
        <v>98</v>
      </c>
      <c r="D201" s="161">
        <v>1</v>
      </c>
      <c r="E201" s="161">
        <v>365</v>
      </c>
      <c r="F201" s="161"/>
      <c r="G201" s="171">
        <f>G197</f>
        <v>157937.2775018182</v>
      </c>
      <c r="H201" s="228">
        <f t="shared" si="34"/>
        <v>57647106.28816364</v>
      </c>
      <c r="I201" s="256">
        <f>I197</f>
        <v>126500</v>
      </c>
      <c r="J201" s="243">
        <f t="shared" si="35"/>
        <v>46172500</v>
      </c>
      <c r="K201" s="183">
        <f t="shared" si="36"/>
        <v>11474606.28816364</v>
      </c>
      <c r="L201" s="158"/>
    </row>
    <row r="202" spans="1:12" ht="15.75" x14ac:dyDescent="0.25">
      <c r="A202" s="187" t="s">
        <v>91</v>
      </c>
      <c r="B202" s="164" t="s">
        <v>142</v>
      </c>
      <c r="C202" s="161" t="s">
        <v>98</v>
      </c>
      <c r="D202" s="161">
        <v>1</v>
      </c>
      <c r="E202" s="161">
        <v>365</v>
      </c>
      <c r="F202" s="161">
        <v>1</v>
      </c>
      <c r="G202" s="171">
        <f>'[1]Đơn giá'!$J$181</f>
        <v>80893.895498181824</v>
      </c>
      <c r="H202" s="228">
        <f t="shared" si="34"/>
        <v>29526271.856836367</v>
      </c>
      <c r="I202" s="256"/>
      <c r="J202" s="243">
        <f>$D202*$E202*IF(F202&lt;&gt;0,F202,1)*I202</f>
        <v>0</v>
      </c>
      <c r="K202" s="183">
        <f t="shared" si="36"/>
        <v>29526271.856836367</v>
      </c>
      <c r="L202" s="158"/>
    </row>
    <row r="203" spans="1:12" ht="15.75" x14ac:dyDescent="0.25">
      <c r="A203" s="187" t="s">
        <v>91</v>
      </c>
      <c r="B203" s="164" t="s">
        <v>143</v>
      </c>
      <c r="C203" s="161" t="s">
        <v>59</v>
      </c>
      <c r="D203" s="161">
        <v>1</v>
      </c>
      <c r="E203" s="161">
        <v>1</v>
      </c>
      <c r="F203" s="161">
        <v>1</v>
      </c>
      <c r="G203" s="171">
        <f>G198</f>
        <v>11325624.493336366</v>
      </c>
      <c r="H203" s="228">
        <f t="shared" si="34"/>
        <v>11325624.493336366</v>
      </c>
      <c r="I203" s="256">
        <f>I198</f>
        <v>0</v>
      </c>
      <c r="J203" s="243">
        <f t="shared" si="35"/>
        <v>0</v>
      </c>
      <c r="K203" s="183">
        <f t="shared" si="36"/>
        <v>11325624.493336366</v>
      </c>
      <c r="L203" s="158"/>
    </row>
    <row r="204" spans="1:12" ht="15.75" x14ac:dyDescent="0.25">
      <c r="A204" s="156">
        <v>4</v>
      </c>
      <c r="B204" s="157" t="s">
        <v>148</v>
      </c>
      <c r="C204" s="172"/>
      <c r="D204" s="172"/>
      <c r="E204" s="172"/>
      <c r="F204" s="172"/>
      <c r="G204" s="171"/>
      <c r="H204" s="228">
        <f t="shared" si="34"/>
        <v>0</v>
      </c>
      <c r="I204" s="256"/>
      <c r="J204" s="243">
        <f t="shared" si="35"/>
        <v>0</v>
      </c>
      <c r="K204" s="183">
        <f t="shared" si="36"/>
        <v>0</v>
      </c>
      <c r="L204" s="158"/>
    </row>
    <row r="205" spans="1:12" ht="15.75" x14ac:dyDescent="0.25">
      <c r="A205" s="187" t="s">
        <v>91</v>
      </c>
      <c r="B205" s="164" t="s">
        <v>140</v>
      </c>
      <c r="C205" s="161" t="s">
        <v>98</v>
      </c>
      <c r="D205" s="161">
        <v>1</v>
      </c>
      <c r="E205" s="161">
        <v>365</v>
      </c>
      <c r="F205" s="172"/>
      <c r="G205" s="171">
        <f>G200</f>
        <v>61553.06158909091</v>
      </c>
      <c r="H205" s="228">
        <f t="shared" si="34"/>
        <v>22466867.480018184</v>
      </c>
      <c r="I205" s="256">
        <f>I200</f>
        <v>80358</v>
      </c>
      <c r="J205" s="243">
        <f t="shared" si="35"/>
        <v>29330670</v>
      </c>
      <c r="K205" s="183">
        <f t="shared" si="36"/>
        <v>-6863802.5199818164</v>
      </c>
      <c r="L205" s="158"/>
    </row>
    <row r="206" spans="1:12" ht="15.75" x14ac:dyDescent="0.25">
      <c r="A206" s="187" t="s">
        <v>91</v>
      </c>
      <c r="B206" s="164" t="s">
        <v>141</v>
      </c>
      <c r="C206" s="161" t="s">
        <v>98</v>
      </c>
      <c r="D206" s="161">
        <v>1</v>
      </c>
      <c r="E206" s="161">
        <v>365</v>
      </c>
      <c r="F206" s="161"/>
      <c r="G206" s="171">
        <f>G201</f>
        <v>157937.2775018182</v>
      </c>
      <c r="H206" s="228">
        <f t="shared" si="34"/>
        <v>57647106.28816364</v>
      </c>
      <c r="I206" s="256">
        <f>I201</f>
        <v>126500</v>
      </c>
      <c r="J206" s="243">
        <f t="shared" si="35"/>
        <v>46172500</v>
      </c>
      <c r="K206" s="183">
        <f t="shared" si="36"/>
        <v>11474606.28816364</v>
      </c>
      <c r="L206" s="158"/>
    </row>
    <row r="207" spans="1:12" ht="15.75" x14ac:dyDescent="0.25">
      <c r="A207" s="187" t="s">
        <v>91</v>
      </c>
      <c r="B207" s="164" t="s">
        <v>142</v>
      </c>
      <c r="C207" s="161" t="s">
        <v>98</v>
      </c>
      <c r="D207" s="161">
        <v>1</v>
      </c>
      <c r="E207" s="161">
        <v>365</v>
      </c>
      <c r="F207" s="161">
        <v>1</v>
      </c>
      <c r="G207" s="171">
        <f>G202</f>
        <v>80893.895498181824</v>
      </c>
      <c r="H207" s="228">
        <f t="shared" si="34"/>
        <v>29526271.856836367</v>
      </c>
      <c r="I207" s="256">
        <f>I202</f>
        <v>0</v>
      </c>
      <c r="J207" s="243">
        <f t="shared" si="35"/>
        <v>0</v>
      </c>
      <c r="K207" s="183">
        <f t="shared" si="36"/>
        <v>29526271.856836367</v>
      </c>
      <c r="L207" s="158"/>
    </row>
    <row r="208" spans="1:12" ht="15.75" x14ac:dyDescent="0.25">
      <c r="A208" s="187" t="s">
        <v>91</v>
      </c>
      <c r="B208" s="164" t="s">
        <v>143</v>
      </c>
      <c r="C208" s="161" t="s">
        <v>59</v>
      </c>
      <c r="D208" s="161">
        <v>1</v>
      </c>
      <c r="E208" s="161">
        <v>1</v>
      </c>
      <c r="F208" s="161">
        <v>1</v>
      </c>
      <c r="G208" s="171">
        <f>G203</f>
        <v>11325624.493336366</v>
      </c>
      <c r="H208" s="228">
        <f t="shared" si="34"/>
        <v>11325624.493336366</v>
      </c>
      <c r="I208" s="256">
        <f>I203</f>
        <v>0</v>
      </c>
      <c r="J208" s="243">
        <f t="shared" si="35"/>
        <v>0</v>
      </c>
      <c r="K208" s="183">
        <f t="shared" si="36"/>
        <v>11325624.493336366</v>
      </c>
      <c r="L208" s="158"/>
    </row>
    <row r="209" spans="1:12" ht="31.5" x14ac:dyDescent="0.25">
      <c r="A209" s="156">
        <v>5</v>
      </c>
      <c r="B209" s="157" t="s">
        <v>149</v>
      </c>
      <c r="C209" s="172"/>
      <c r="D209" s="172"/>
      <c r="E209" s="172"/>
      <c r="F209" s="172"/>
      <c r="G209" s="171"/>
      <c r="H209" s="228">
        <f t="shared" si="34"/>
        <v>0</v>
      </c>
      <c r="I209" s="256"/>
      <c r="J209" s="243">
        <f t="shared" si="35"/>
        <v>0</v>
      </c>
      <c r="K209" s="183">
        <f t="shared" si="36"/>
        <v>0</v>
      </c>
      <c r="L209" s="158"/>
    </row>
    <row r="210" spans="1:12" ht="15.75" x14ac:dyDescent="0.25">
      <c r="A210" s="187"/>
      <c r="B210" s="164" t="s">
        <v>140</v>
      </c>
      <c r="C210" s="161" t="s">
        <v>98</v>
      </c>
      <c r="D210" s="161">
        <v>1</v>
      </c>
      <c r="E210" s="161">
        <v>365</v>
      </c>
      <c r="F210" s="172"/>
      <c r="G210" s="171">
        <f>G205</f>
        <v>61553.06158909091</v>
      </c>
      <c r="H210" s="228">
        <f t="shared" si="34"/>
        <v>22466867.480018184</v>
      </c>
      <c r="I210" s="256">
        <f>I205</f>
        <v>80358</v>
      </c>
      <c r="J210" s="243">
        <f t="shared" si="35"/>
        <v>29330670</v>
      </c>
      <c r="K210" s="183">
        <f t="shared" si="36"/>
        <v>-6863802.5199818164</v>
      </c>
      <c r="L210" s="158"/>
    </row>
    <row r="211" spans="1:12" ht="15.75" x14ac:dyDescent="0.25">
      <c r="A211" s="187"/>
      <c r="B211" s="164" t="s">
        <v>141</v>
      </c>
      <c r="C211" s="161" t="s">
        <v>98</v>
      </c>
      <c r="D211" s="161">
        <v>1</v>
      </c>
      <c r="E211" s="161">
        <v>365</v>
      </c>
      <c r="F211" s="161"/>
      <c r="G211" s="171">
        <f>G206</f>
        <v>157937.2775018182</v>
      </c>
      <c r="H211" s="228">
        <f t="shared" si="34"/>
        <v>57647106.28816364</v>
      </c>
      <c r="I211" s="256">
        <f>I206</f>
        <v>126500</v>
      </c>
      <c r="J211" s="243">
        <f t="shared" si="35"/>
        <v>46172500</v>
      </c>
      <c r="K211" s="183">
        <f t="shared" si="36"/>
        <v>11474606.28816364</v>
      </c>
      <c r="L211" s="158"/>
    </row>
    <row r="212" spans="1:12" ht="15.75" x14ac:dyDescent="0.25">
      <c r="A212" s="187"/>
      <c r="B212" s="164" t="s">
        <v>142</v>
      </c>
      <c r="C212" s="161" t="s">
        <v>98</v>
      </c>
      <c r="D212" s="161">
        <v>1</v>
      </c>
      <c r="E212" s="161">
        <v>365</v>
      </c>
      <c r="F212" s="161">
        <v>1</v>
      </c>
      <c r="G212" s="171">
        <f>G207</f>
        <v>80893.895498181824</v>
      </c>
      <c r="H212" s="228">
        <f t="shared" si="34"/>
        <v>29526271.856836367</v>
      </c>
      <c r="I212" s="256">
        <f>I207</f>
        <v>0</v>
      </c>
      <c r="J212" s="243">
        <f t="shared" si="35"/>
        <v>0</v>
      </c>
      <c r="K212" s="183">
        <f t="shared" si="36"/>
        <v>29526271.856836367</v>
      </c>
      <c r="L212" s="158"/>
    </row>
    <row r="213" spans="1:12" ht="15.75" x14ac:dyDescent="0.25">
      <c r="A213" s="187"/>
      <c r="B213" s="164" t="s">
        <v>143</v>
      </c>
      <c r="C213" s="161" t="s">
        <v>59</v>
      </c>
      <c r="D213" s="161">
        <v>1</v>
      </c>
      <c r="E213" s="161">
        <v>1</v>
      </c>
      <c r="F213" s="161">
        <v>1</v>
      </c>
      <c r="G213" s="171">
        <f>G208</f>
        <v>11325624.493336366</v>
      </c>
      <c r="H213" s="228">
        <f t="shared" si="34"/>
        <v>11325624.493336366</v>
      </c>
      <c r="I213" s="256">
        <f>I208</f>
        <v>0</v>
      </c>
      <c r="J213" s="243">
        <f t="shared" si="35"/>
        <v>0</v>
      </c>
      <c r="K213" s="183">
        <f t="shared" si="36"/>
        <v>11325624.493336366</v>
      </c>
      <c r="L213" s="158"/>
    </row>
    <row r="214" spans="1:12" ht="63" x14ac:dyDescent="0.25">
      <c r="A214" s="156">
        <v>6</v>
      </c>
      <c r="B214" s="157" t="s">
        <v>152</v>
      </c>
      <c r="C214" s="172"/>
      <c r="D214" s="172"/>
      <c r="E214" s="172"/>
      <c r="F214" s="172"/>
      <c r="G214" s="158"/>
      <c r="H214" s="228">
        <f t="shared" si="34"/>
        <v>0</v>
      </c>
      <c r="I214" s="242"/>
      <c r="J214" s="243">
        <f t="shared" si="35"/>
        <v>0</v>
      </c>
      <c r="K214" s="183">
        <f t="shared" si="36"/>
        <v>0</v>
      </c>
      <c r="L214" s="158"/>
    </row>
    <row r="215" spans="1:12" ht="15.75" x14ac:dyDescent="0.25">
      <c r="A215" s="187"/>
      <c r="B215" s="164" t="s">
        <v>140</v>
      </c>
      <c r="C215" s="161" t="s">
        <v>98</v>
      </c>
      <c r="D215" s="161">
        <v>1</v>
      </c>
      <c r="E215" s="161">
        <v>365</v>
      </c>
      <c r="F215" s="161"/>
      <c r="G215" s="171">
        <f>G200</f>
        <v>61553.06158909091</v>
      </c>
      <c r="H215" s="228">
        <f t="shared" si="34"/>
        <v>22466867.480018184</v>
      </c>
      <c r="I215" s="256">
        <f>I210</f>
        <v>80358</v>
      </c>
      <c r="J215" s="243">
        <f t="shared" si="35"/>
        <v>29330670</v>
      </c>
      <c r="K215" s="183">
        <f t="shared" si="36"/>
        <v>-6863802.5199818164</v>
      </c>
      <c r="L215" s="158"/>
    </row>
    <row r="216" spans="1:12" ht="15.75" x14ac:dyDescent="0.25">
      <c r="A216" s="187"/>
      <c r="B216" s="164" t="s">
        <v>141</v>
      </c>
      <c r="C216" s="161" t="s">
        <v>98</v>
      </c>
      <c r="D216" s="161">
        <v>1</v>
      </c>
      <c r="E216" s="161">
        <v>365</v>
      </c>
      <c r="F216" s="161"/>
      <c r="G216" s="171">
        <f>G201</f>
        <v>157937.2775018182</v>
      </c>
      <c r="H216" s="228">
        <f t="shared" si="34"/>
        <v>57647106.28816364</v>
      </c>
      <c r="I216" s="256">
        <f>I211</f>
        <v>126500</v>
      </c>
      <c r="J216" s="243">
        <f t="shared" si="35"/>
        <v>46172500</v>
      </c>
      <c r="K216" s="183">
        <f t="shared" si="36"/>
        <v>11474606.28816364</v>
      </c>
      <c r="L216" s="158"/>
    </row>
    <row r="217" spans="1:12" ht="15.75" x14ac:dyDescent="0.25">
      <c r="A217" s="187"/>
      <c r="B217" s="164" t="s">
        <v>142</v>
      </c>
      <c r="C217" s="161" t="s">
        <v>98</v>
      </c>
      <c r="D217" s="161">
        <v>1</v>
      </c>
      <c r="E217" s="161">
        <v>365</v>
      </c>
      <c r="F217" s="161">
        <v>1</v>
      </c>
      <c r="G217" s="171">
        <f>G202</f>
        <v>80893.895498181824</v>
      </c>
      <c r="H217" s="228">
        <f t="shared" si="34"/>
        <v>29526271.856836367</v>
      </c>
      <c r="I217" s="256">
        <f>I202</f>
        <v>0</v>
      </c>
      <c r="J217" s="243">
        <f t="shared" si="35"/>
        <v>0</v>
      </c>
      <c r="K217" s="183">
        <f t="shared" si="36"/>
        <v>29526271.856836367</v>
      </c>
      <c r="L217" s="158"/>
    </row>
    <row r="218" spans="1:12" ht="15.75" x14ac:dyDescent="0.25">
      <c r="A218" s="187"/>
      <c r="B218" s="164" t="s">
        <v>143</v>
      </c>
      <c r="C218" s="161" t="s">
        <v>59</v>
      </c>
      <c r="D218" s="161">
        <v>1</v>
      </c>
      <c r="E218" s="161">
        <v>1</v>
      </c>
      <c r="F218" s="161">
        <v>1</v>
      </c>
      <c r="G218" s="171">
        <f>G203</f>
        <v>11325624.493336366</v>
      </c>
      <c r="H218" s="228">
        <f t="shared" si="34"/>
        <v>11325624.493336366</v>
      </c>
      <c r="I218" s="256">
        <f>I203</f>
        <v>0</v>
      </c>
      <c r="J218" s="243">
        <f t="shared" si="35"/>
        <v>0</v>
      </c>
      <c r="K218" s="183">
        <f t="shared" si="36"/>
        <v>11325624.493336366</v>
      </c>
      <c r="L218" s="158"/>
    </row>
    <row r="219" spans="1:12" ht="47.25" x14ac:dyDescent="0.25">
      <c r="A219" s="156">
        <v>7</v>
      </c>
      <c r="B219" s="157" t="s">
        <v>153</v>
      </c>
      <c r="C219" s="156"/>
      <c r="D219" s="156"/>
      <c r="E219" s="156"/>
      <c r="F219" s="156"/>
      <c r="G219" s="158"/>
      <c r="H219" s="228">
        <f t="shared" si="34"/>
        <v>0</v>
      </c>
      <c r="I219" s="242"/>
      <c r="J219" s="243">
        <f t="shared" si="35"/>
        <v>0</v>
      </c>
      <c r="K219" s="183">
        <f t="shared" si="36"/>
        <v>0</v>
      </c>
      <c r="L219" s="158"/>
    </row>
    <row r="220" spans="1:12" ht="15.75" x14ac:dyDescent="0.25">
      <c r="A220" s="187"/>
      <c r="B220" s="164" t="s">
        <v>140</v>
      </c>
      <c r="C220" s="161" t="s">
        <v>98</v>
      </c>
      <c r="D220" s="161">
        <v>1</v>
      </c>
      <c r="E220" s="161">
        <v>365</v>
      </c>
      <c r="F220" s="161"/>
      <c r="G220" s="171">
        <f>G215</f>
        <v>61553.06158909091</v>
      </c>
      <c r="H220" s="228">
        <f t="shared" si="34"/>
        <v>22466867.480018184</v>
      </c>
      <c r="I220" s="256">
        <f>I215</f>
        <v>80358</v>
      </c>
      <c r="J220" s="243">
        <f t="shared" si="35"/>
        <v>29330670</v>
      </c>
      <c r="K220" s="183">
        <f t="shared" si="36"/>
        <v>-6863802.5199818164</v>
      </c>
      <c r="L220" s="158"/>
    </row>
    <row r="221" spans="1:12" ht="15.75" x14ac:dyDescent="0.25">
      <c r="A221" s="187"/>
      <c r="B221" s="164" t="s">
        <v>141</v>
      </c>
      <c r="C221" s="161" t="s">
        <v>98</v>
      </c>
      <c r="D221" s="161">
        <v>1</v>
      </c>
      <c r="E221" s="161">
        <v>365</v>
      </c>
      <c r="F221" s="161"/>
      <c r="G221" s="171">
        <f t="shared" ref="G221:I223" si="37">G216</f>
        <v>157937.2775018182</v>
      </c>
      <c r="H221" s="228">
        <f t="shared" si="34"/>
        <v>57647106.28816364</v>
      </c>
      <c r="I221" s="256">
        <f t="shared" si="37"/>
        <v>126500</v>
      </c>
      <c r="J221" s="243">
        <f t="shared" si="35"/>
        <v>46172500</v>
      </c>
      <c r="K221" s="183">
        <f t="shared" si="36"/>
        <v>11474606.28816364</v>
      </c>
      <c r="L221" s="158"/>
    </row>
    <row r="222" spans="1:12" ht="15.75" x14ac:dyDescent="0.25">
      <c r="A222" s="187"/>
      <c r="B222" s="164" t="s">
        <v>142</v>
      </c>
      <c r="C222" s="161" t="s">
        <v>98</v>
      </c>
      <c r="D222" s="161">
        <v>1</v>
      </c>
      <c r="E222" s="161">
        <v>365</v>
      </c>
      <c r="F222" s="161">
        <v>1</v>
      </c>
      <c r="G222" s="171">
        <f t="shared" si="37"/>
        <v>80893.895498181824</v>
      </c>
      <c r="H222" s="228">
        <f t="shared" si="34"/>
        <v>29526271.856836367</v>
      </c>
      <c r="I222" s="256">
        <f t="shared" si="37"/>
        <v>0</v>
      </c>
      <c r="J222" s="243">
        <f t="shared" si="35"/>
        <v>0</v>
      </c>
      <c r="K222" s="183">
        <f t="shared" si="36"/>
        <v>29526271.856836367</v>
      </c>
      <c r="L222" s="158"/>
    </row>
    <row r="223" spans="1:12" ht="15.75" x14ac:dyDescent="0.25">
      <c r="A223" s="187"/>
      <c r="B223" s="164" t="s">
        <v>143</v>
      </c>
      <c r="C223" s="161" t="s">
        <v>59</v>
      </c>
      <c r="D223" s="161">
        <v>1</v>
      </c>
      <c r="E223" s="161">
        <v>1</v>
      </c>
      <c r="F223" s="161">
        <v>1</v>
      </c>
      <c r="G223" s="171">
        <f t="shared" si="37"/>
        <v>11325624.493336366</v>
      </c>
      <c r="H223" s="228">
        <f t="shared" si="34"/>
        <v>11325624.493336366</v>
      </c>
      <c r="I223" s="256">
        <f t="shared" si="37"/>
        <v>0</v>
      </c>
      <c r="J223" s="243">
        <f t="shared" si="35"/>
        <v>0</v>
      </c>
      <c r="K223" s="183">
        <f t="shared" si="36"/>
        <v>11325624.493336366</v>
      </c>
      <c r="L223" s="158"/>
    </row>
    <row r="224" spans="1:12" ht="31.5" x14ac:dyDescent="0.25">
      <c r="A224" s="156">
        <v>8</v>
      </c>
      <c r="B224" s="157" t="s">
        <v>154</v>
      </c>
      <c r="C224" s="172"/>
      <c r="D224" s="172"/>
      <c r="E224" s="172"/>
      <c r="F224" s="172"/>
      <c r="G224" s="158"/>
      <c r="H224" s="228">
        <f t="shared" si="34"/>
        <v>0</v>
      </c>
      <c r="I224" s="242"/>
      <c r="J224" s="243">
        <f t="shared" si="35"/>
        <v>0</v>
      </c>
      <c r="K224" s="183">
        <f t="shared" si="36"/>
        <v>0</v>
      </c>
      <c r="L224" s="158"/>
    </row>
    <row r="225" spans="1:12" ht="15.75" x14ac:dyDescent="0.25">
      <c r="A225" s="187"/>
      <c r="B225" s="164" t="s">
        <v>140</v>
      </c>
      <c r="C225" s="161" t="s">
        <v>98</v>
      </c>
      <c r="D225" s="161">
        <v>1</v>
      </c>
      <c r="E225" s="161">
        <v>365</v>
      </c>
      <c r="F225" s="161"/>
      <c r="G225" s="171">
        <f>G220</f>
        <v>61553.06158909091</v>
      </c>
      <c r="H225" s="228">
        <f t="shared" si="34"/>
        <v>22466867.480018184</v>
      </c>
      <c r="I225" s="256">
        <f>I220</f>
        <v>80358</v>
      </c>
      <c r="J225" s="243">
        <f t="shared" si="35"/>
        <v>29330670</v>
      </c>
      <c r="K225" s="183">
        <f t="shared" si="36"/>
        <v>-6863802.5199818164</v>
      </c>
      <c r="L225" s="158"/>
    </row>
    <row r="226" spans="1:12" ht="15.75" x14ac:dyDescent="0.25">
      <c r="A226" s="187"/>
      <c r="B226" s="164" t="s">
        <v>141</v>
      </c>
      <c r="C226" s="161" t="s">
        <v>98</v>
      </c>
      <c r="D226" s="161">
        <v>1</v>
      </c>
      <c r="E226" s="161">
        <v>365</v>
      </c>
      <c r="F226" s="161"/>
      <c r="G226" s="171">
        <f>G221</f>
        <v>157937.2775018182</v>
      </c>
      <c r="H226" s="228">
        <f t="shared" si="34"/>
        <v>57647106.28816364</v>
      </c>
      <c r="I226" s="256">
        <f>I221</f>
        <v>126500</v>
      </c>
      <c r="J226" s="243">
        <f t="shared" si="35"/>
        <v>46172500</v>
      </c>
      <c r="K226" s="183">
        <f t="shared" si="36"/>
        <v>11474606.28816364</v>
      </c>
      <c r="L226" s="158"/>
    </row>
    <row r="227" spans="1:12" ht="15.75" x14ac:dyDescent="0.25">
      <c r="A227" s="187"/>
      <c r="B227" s="164" t="s">
        <v>143</v>
      </c>
      <c r="C227" s="161" t="s">
        <v>59</v>
      </c>
      <c r="D227" s="161">
        <v>1</v>
      </c>
      <c r="E227" s="161">
        <v>1</v>
      </c>
      <c r="F227" s="161">
        <v>1</v>
      </c>
      <c r="G227" s="171">
        <f>G223</f>
        <v>11325624.493336366</v>
      </c>
      <c r="H227" s="228">
        <f t="shared" si="34"/>
        <v>11325624.493336366</v>
      </c>
      <c r="I227" s="256"/>
      <c r="J227" s="243">
        <f t="shared" si="35"/>
        <v>0</v>
      </c>
      <c r="K227" s="183">
        <f t="shared" si="36"/>
        <v>11325624.493336366</v>
      </c>
      <c r="L227" s="158"/>
    </row>
    <row r="228" spans="1:12" ht="47.25" x14ac:dyDescent="0.25">
      <c r="A228" s="156">
        <v>9</v>
      </c>
      <c r="B228" s="157" t="s">
        <v>155</v>
      </c>
      <c r="C228" s="172"/>
      <c r="D228" s="172"/>
      <c r="E228" s="172"/>
      <c r="F228" s="172"/>
      <c r="G228" s="158"/>
      <c r="H228" s="228">
        <f t="shared" si="34"/>
        <v>0</v>
      </c>
      <c r="I228" s="242"/>
      <c r="J228" s="243">
        <f t="shared" si="35"/>
        <v>0</v>
      </c>
      <c r="K228" s="183">
        <f t="shared" si="36"/>
        <v>0</v>
      </c>
      <c r="L228" s="158"/>
    </row>
    <row r="229" spans="1:12" ht="15.75" x14ac:dyDescent="0.25">
      <c r="A229" s="187"/>
      <c r="B229" s="164" t="s">
        <v>140</v>
      </c>
      <c r="C229" s="161" t="s">
        <v>98</v>
      </c>
      <c r="D229" s="161">
        <v>1</v>
      </c>
      <c r="E229" s="161">
        <v>365</v>
      </c>
      <c r="F229" s="161"/>
      <c r="G229" s="171">
        <f>G215</f>
        <v>61553.06158909091</v>
      </c>
      <c r="H229" s="228">
        <f t="shared" si="34"/>
        <v>22466867.480018184</v>
      </c>
      <c r="I229" s="256">
        <f>I225</f>
        <v>80358</v>
      </c>
      <c r="J229" s="243">
        <f t="shared" si="35"/>
        <v>29330670</v>
      </c>
      <c r="K229" s="183">
        <f t="shared" si="36"/>
        <v>-6863802.5199818164</v>
      </c>
      <c r="L229" s="158"/>
    </row>
    <row r="230" spans="1:12" ht="15.75" x14ac:dyDescent="0.25">
      <c r="A230" s="187"/>
      <c r="B230" s="164" t="s">
        <v>141</v>
      </c>
      <c r="C230" s="161" t="s">
        <v>98</v>
      </c>
      <c r="D230" s="161">
        <v>1</v>
      </c>
      <c r="E230" s="161">
        <v>365</v>
      </c>
      <c r="F230" s="161"/>
      <c r="G230" s="171">
        <f>G216</f>
        <v>157937.2775018182</v>
      </c>
      <c r="H230" s="228">
        <f t="shared" si="34"/>
        <v>57647106.28816364</v>
      </c>
      <c r="I230" s="256">
        <f>I226</f>
        <v>126500</v>
      </c>
      <c r="J230" s="243">
        <f t="shared" si="35"/>
        <v>46172500</v>
      </c>
      <c r="K230" s="183">
        <f t="shared" si="36"/>
        <v>11474606.28816364</v>
      </c>
      <c r="L230" s="158"/>
    </row>
    <row r="231" spans="1:12" ht="15.75" x14ac:dyDescent="0.25">
      <c r="A231" s="187"/>
      <c r="B231" s="164" t="s">
        <v>143</v>
      </c>
      <c r="C231" s="161" t="s">
        <v>59</v>
      </c>
      <c r="D231" s="161">
        <v>1</v>
      </c>
      <c r="E231" s="161">
        <v>1</v>
      </c>
      <c r="F231" s="161">
        <v>1</v>
      </c>
      <c r="G231" s="171">
        <f>G217</f>
        <v>80893.895498181824</v>
      </c>
      <c r="H231" s="228">
        <f t="shared" si="34"/>
        <v>80893.895498181824</v>
      </c>
      <c r="I231" s="256">
        <f>I217</f>
        <v>0</v>
      </c>
      <c r="J231" s="243">
        <f t="shared" si="35"/>
        <v>0</v>
      </c>
      <c r="K231" s="183">
        <f t="shared" si="36"/>
        <v>80893.895498181824</v>
      </c>
      <c r="L231" s="158"/>
    </row>
    <row r="232" spans="1:12" s="169" customFormat="1" ht="15.75" x14ac:dyDescent="0.25">
      <c r="A232" s="156" t="s">
        <v>9</v>
      </c>
      <c r="B232" s="178" t="s">
        <v>134</v>
      </c>
      <c r="C232" s="172"/>
      <c r="D232" s="172"/>
      <c r="E232" s="156"/>
      <c r="F232" s="156"/>
      <c r="G232" s="168"/>
      <c r="H232" s="229">
        <f>SUM(H234:H247)</f>
        <v>477282920.13554746</v>
      </c>
      <c r="I232" s="255"/>
      <c r="J232" s="244">
        <f>SUM(J234:J247)</f>
        <v>301828844.39999998</v>
      </c>
      <c r="K232" s="179">
        <f t="shared" si="36"/>
        <v>175454075.73554748</v>
      </c>
      <c r="L232" s="168"/>
    </row>
    <row r="233" spans="1:12" s="169" customFormat="1" ht="31.5" x14ac:dyDescent="0.25">
      <c r="A233" s="156">
        <v>1</v>
      </c>
      <c r="B233" s="157" t="s">
        <v>244</v>
      </c>
      <c r="C233" s="172"/>
      <c r="D233" s="172"/>
      <c r="E233" s="172"/>
      <c r="F233" s="210"/>
      <c r="G233" s="152"/>
      <c r="H233" s="228">
        <f t="shared" ref="H233:H249" si="38">$D233*$E233*G233*IF(F233&lt;&gt;0,F233,1)</f>
        <v>0</v>
      </c>
      <c r="I233" s="255"/>
      <c r="J233" s="243">
        <f t="shared" ref="J233:J247" si="39">$D233*$E233*IF(F233&lt;&gt;0,F233,1)*I233</f>
        <v>0</v>
      </c>
      <c r="K233" s="183">
        <f t="shared" si="36"/>
        <v>0</v>
      </c>
      <c r="L233" s="168"/>
    </row>
    <row r="234" spans="1:12" s="169" customFormat="1" ht="15.75" x14ac:dyDescent="0.25">
      <c r="A234" s="156"/>
      <c r="B234" s="164" t="s">
        <v>140</v>
      </c>
      <c r="C234" s="161" t="s">
        <v>98</v>
      </c>
      <c r="D234" s="161">
        <v>1</v>
      </c>
      <c r="E234" s="161">
        <v>365</v>
      </c>
      <c r="F234" s="211"/>
      <c r="G234" s="171">
        <f>'[3]Đơn giá'!$J$179</f>
        <v>61553.06158909091</v>
      </c>
      <c r="H234" s="228">
        <f t="shared" si="38"/>
        <v>22466867.480018184</v>
      </c>
      <c r="I234" s="256">
        <v>38575</v>
      </c>
      <c r="J234" s="243">
        <f t="shared" si="39"/>
        <v>14079875</v>
      </c>
      <c r="K234" s="183">
        <f t="shared" si="36"/>
        <v>8386992.4800181836</v>
      </c>
      <c r="L234" s="168"/>
    </row>
    <row r="235" spans="1:12" s="169" customFormat="1" ht="15.75" x14ac:dyDescent="0.25">
      <c r="A235" s="156"/>
      <c r="B235" s="164" t="s">
        <v>141</v>
      </c>
      <c r="C235" s="161" t="s">
        <v>98</v>
      </c>
      <c r="D235" s="161">
        <v>1</v>
      </c>
      <c r="E235" s="161">
        <v>365</v>
      </c>
      <c r="F235" s="211"/>
      <c r="G235" s="171">
        <f>'[3]Đơn giá'!$J$180</f>
        <v>157937.2775018182</v>
      </c>
      <c r="H235" s="228">
        <f t="shared" si="38"/>
        <v>57647106.28816364</v>
      </c>
      <c r="I235" s="256">
        <v>99388</v>
      </c>
      <c r="J235" s="243">
        <f t="shared" si="39"/>
        <v>36276620</v>
      </c>
      <c r="K235" s="183">
        <f t="shared" si="36"/>
        <v>21370486.28816364</v>
      </c>
      <c r="L235" s="168"/>
    </row>
    <row r="236" spans="1:12" s="169" customFormat="1" ht="15.75" x14ac:dyDescent="0.25">
      <c r="A236" s="156"/>
      <c r="B236" s="164" t="s">
        <v>142</v>
      </c>
      <c r="C236" s="161" t="s">
        <v>98</v>
      </c>
      <c r="D236" s="161">
        <v>1</v>
      </c>
      <c r="E236" s="161">
        <v>365</v>
      </c>
      <c r="F236" s="161">
        <v>3.8</v>
      </c>
      <c r="G236" s="171">
        <f>'[3]Đơn giá'!$J$181</f>
        <v>80893.895498181824</v>
      </c>
      <c r="H236" s="228">
        <f t="shared" si="38"/>
        <v>112199833.05597819</v>
      </c>
      <c r="I236" s="256">
        <v>50676</v>
      </c>
      <c r="J236" s="243">
        <f t="shared" si="39"/>
        <v>70287612</v>
      </c>
      <c r="K236" s="183">
        <f t="shared" si="36"/>
        <v>41912221.055978194</v>
      </c>
      <c r="L236" s="168"/>
    </row>
    <row r="237" spans="1:12" s="169" customFormat="1" ht="15.75" x14ac:dyDescent="0.25">
      <c r="A237" s="156"/>
      <c r="B237" s="164" t="s">
        <v>143</v>
      </c>
      <c r="C237" s="161" t="s">
        <v>59</v>
      </c>
      <c r="D237" s="161">
        <v>1</v>
      </c>
      <c r="E237" s="161">
        <v>1</v>
      </c>
      <c r="F237" s="161">
        <v>3.8</v>
      </c>
      <c r="G237" s="171">
        <f>'[3]Đơn giá'!$J$182</f>
        <v>11325624.493336366</v>
      </c>
      <c r="H237" s="228">
        <f t="shared" si="38"/>
        <v>43037373.07467819</v>
      </c>
      <c r="I237" s="256">
        <v>7496253</v>
      </c>
      <c r="J237" s="243">
        <f t="shared" si="39"/>
        <v>28485761.399999999</v>
      </c>
      <c r="K237" s="183">
        <f t="shared" si="36"/>
        <v>14551611.674678192</v>
      </c>
      <c r="L237" s="168"/>
    </row>
    <row r="238" spans="1:12" ht="31.5" x14ac:dyDescent="0.25">
      <c r="A238" s="156">
        <v>2</v>
      </c>
      <c r="B238" s="157" t="s">
        <v>139</v>
      </c>
      <c r="C238" s="172"/>
      <c r="D238" s="172"/>
      <c r="E238" s="172"/>
      <c r="F238" s="210"/>
      <c r="G238" s="158"/>
      <c r="H238" s="228">
        <f t="shared" si="38"/>
        <v>0</v>
      </c>
      <c r="I238" s="242"/>
      <c r="J238" s="243">
        <f t="shared" si="39"/>
        <v>0</v>
      </c>
      <c r="K238" s="183">
        <f t="shared" si="36"/>
        <v>0</v>
      </c>
      <c r="L238" s="158"/>
    </row>
    <row r="239" spans="1:12" ht="15.75" x14ac:dyDescent="0.25">
      <c r="A239" s="187"/>
      <c r="B239" s="164" t="s">
        <v>140</v>
      </c>
      <c r="C239" s="161" t="s">
        <v>98</v>
      </c>
      <c r="D239" s="161">
        <v>1</v>
      </c>
      <c r="E239" s="161">
        <v>365</v>
      </c>
      <c r="F239" s="211"/>
      <c r="G239" s="171">
        <f>G234</f>
        <v>61553.06158909091</v>
      </c>
      <c r="H239" s="228">
        <f t="shared" si="38"/>
        <v>22466867.480018184</v>
      </c>
      <c r="I239" s="256">
        <f>I234</f>
        <v>38575</v>
      </c>
      <c r="J239" s="243">
        <f t="shared" si="39"/>
        <v>14079875</v>
      </c>
      <c r="K239" s="183">
        <f t="shared" si="36"/>
        <v>8386992.4800181836</v>
      </c>
      <c r="L239" s="158"/>
    </row>
    <row r="240" spans="1:12" ht="15.75" x14ac:dyDescent="0.25">
      <c r="A240" s="187"/>
      <c r="B240" s="164" t="s">
        <v>141</v>
      </c>
      <c r="C240" s="161" t="s">
        <v>98</v>
      </c>
      <c r="D240" s="161">
        <v>1</v>
      </c>
      <c r="E240" s="161">
        <v>365</v>
      </c>
      <c r="F240" s="211"/>
      <c r="G240" s="171">
        <f t="shared" ref="G240:I242" si="40">G235</f>
        <v>157937.2775018182</v>
      </c>
      <c r="H240" s="228">
        <f t="shared" si="38"/>
        <v>57647106.28816364</v>
      </c>
      <c r="I240" s="256">
        <f t="shared" si="40"/>
        <v>99388</v>
      </c>
      <c r="J240" s="243">
        <f t="shared" si="39"/>
        <v>36276620</v>
      </c>
      <c r="K240" s="183">
        <f t="shared" si="36"/>
        <v>21370486.28816364</v>
      </c>
      <c r="L240" s="158"/>
    </row>
    <row r="241" spans="1:12" ht="15.75" x14ac:dyDescent="0.25">
      <c r="A241" s="187"/>
      <c r="B241" s="164" t="s">
        <v>142</v>
      </c>
      <c r="C241" s="161" t="s">
        <v>98</v>
      </c>
      <c r="D241" s="161">
        <v>1</v>
      </c>
      <c r="E241" s="161">
        <v>365</v>
      </c>
      <c r="F241" s="161">
        <v>1</v>
      </c>
      <c r="G241" s="171">
        <f t="shared" si="40"/>
        <v>80893.895498181824</v>
      </c>
      <c r="H241" s="228">
        <f t="shared" si="38"/>
        <v>29526271.856836367</v>
      </c>
      <c r="I241" s="256">
        <f t="shared" si="40"/>
        <v>50676</v>
      </c>
      <c r="J241" s="243">
        <f t="shared" si="39"/>
        <v>18496740</v>
      </c>
      <c r="K241" s="183">
        <f t="shared" si="36"/>
        <v>11029531.856836367</v>
      </c>
      <c r="L241" s="158"/>
    </row>
    <row r="242" spans="1:12" ht="15.75" x14ac:dyDescent="0.25">
      <c r="A242" s="187"/>
      <c r="B242" s="164" t="s">
        <v>143</v>
      </c>
      <c r="C242" s="161" t="s">
        <v>59</v>
      </c>
      <c r="D242" s="161">
        <v>1</v>
      </c>
      <c r="E242" s="161">
        <v>1</v>
      </c>
      <c r="F242" s="161">
        <v>1</v>
      </c>
      <c r="G242" s="171">
        <f t="shared" si="40"/>
        <v>11325624.493336366</v>
      </c>
      <c r="H242" s="228">
        <f t="shared" si="38"/>
        <v>11325624.493336366</v>
      </c>
      <c r="I242" s="256">
        <f t="shared" si="40"/>
        <v>7496253</v>
      </c>
      <c r="J242" s="243">
        <f t="shared" si="39"/>
        <v>7496253</v>
      </c>
      <c r="K242" s="183">
        <f t="shared" si="36"/>
        <v>3829371.4933363665</v>
      </c>
      <c r="L242" s="158"/>
    </row>
    <row r="243" spans="1:12" ht="31.5" x14ac:dyDescent="0.25">
      <c r="A243" s="156">
        <v>3</v>
      </c>
      <c r="B243" s="157" t="s">
        <v>157</v>
      </c>
      <c r="C243" s="172"/>
      <c r="D243" s="172"/>
      <c r="E243" s="172"/>
      <c r="F243" s="172"/>
      <c r="G243" s="158"/>
      <c r="H243" s="228">
        <f t="shared" si="38"/>
        <v>0</v>
      </c>
      <c r="I243" s="242"/>
      <c r="J243" s="243">
        <f t="shared" si="39"/>
        <v>0</v>
      </c>
      <c r="K243" s="183">
        <f t="shared" si="36"/>
        <v>0</v>
      </c>
      <c r="L243" s="158"/>
    </row>
    <row r="244" spans="1:12" ht="15.75" x14ac:dyDescent="0.25">
      <c r="A244" s="187"/>
      <c r="B244" s="164" t="s">
        <v>140</v>
      </c>
      <c r="C244" s="161" t="s">
        <v>98</v>
      </c>
      <c r="D244" s="161">
        <v>1</v>
      </c>
      <c r="E244" s="161">
        <v>365</v>
      </c>
      <c r="F244" s="161"/>
      <c r="G244" s="171">
        <f>G239</f>
        <v>61553.06158909091</v>
      </c>
      <c r="H244" s="228">
        <f t="shared" si="38"/>
        <v>22466867.480018184</v>
      </c>
      <c r="I244" s="256">
        <f>I239</f>
        <v>38575</v>
      </c>
      <c r="J244" s="243">
        <f t="shared" si="39"/>
        <v>14079875</v>
      </c>
      <c r="K244" s="183">
        <f t="shared" si="36"/>
        <v>8386992.4800181836</v>
      </c>
      <c r="L244" s="158"/>
    </row>
    <row r="245" spans="1:12" ht="15.75" x14ac:dyDescent="0.25">
      <c r="A245" s="187"/>
      <c r="B245" s="164" t="s">
        <v>141</v>
      </c>
      <c r="C245" s="161" t="s">
        <v>98</v>
      </c>
      <c r="D245" s="161">
        <v>1</v>
      </c>
      <c r="E245" s="161">
        <v>365</v>
      </c>
      <c r="F245" s="161"/>
      <c r="G245" s="171">
        <f t="shared" ref="G245:I247" si="41">G240</f>
        <v>157937.2775018182</v>
      </c>
      <c r="H245" s="228">
        <f t="shared" si="38"/>
        <v>57647106.28816364</v>
      </c>
      <c r="I245" s="256">
        <f t="shared" si="41"/>
        <v>99388</v>
      </c>
      <c r="J245" s="243">
        <f t="shared" si="39"/>
        <v>36276620</v>
      </c>
      <c r="K245" s="183">
        <f t="shared" si="36"/>
        <v>21370486.28816364</v>
      </c>
      <c r="L245" s="158"/>
    </row>
    <row r="246" spans="1:12" ht="15.75" x14ac:dyDescent="0.25">
      <c r="A246" s="187"/>
      <c r="B246" s="164" t="s">
        <v>142</v>
      </c>
      <c r="C246" s="161" t="s">
        <v>98</v>
      </c>
      <c r="D246" s="161">
        <v>1</v>
      </c>
      <c r="E246" s="161">
        <v>365</v>
      </c>
      <c r="F246" s="161">
        <v>1</v>
      </c>
      <c r="G246" s="171">
        <f t="shared" si="41"/>
        <v>80893.895498181824</v>
      </c>
      <c r="H246" s="228">
        <f t="shared" si="38"/>
        <v>29526271.856836367</v>
      </c>
      <c r="I246" s="256">
        <f t="shared" si="41"/>
        <v>50676</v>
      </c>
      <c r="J246" s="243">
        <f t="shared" si="39"/>
        <v>18496740</v>
      </c>
      <c r="K246" s="183">
        <f t="shared" si="36"/>
        <v>11029531.856836367</v>
      </c>
      <c r="L246" s="158"/>
    </row>
    <row r="247" spans="1:12" ht="15.75" x14ac:dyDescent="0.25">
      <c r="A247" s="187"/>
      <c r="B247" s="164" t="s">
        <v>143</v>
      </c>
      <c r="C247" s="161" t="s">
        <v>59</v>
      </c>
      <c r="D247" s="161">
        <v>1</v>
      </c>
      <c r="E247" s="161">
        <v>1</v>
      </c>
      <c r="F247" s="161">
        <v>1</v>
      </c>
      <c r="G247" s="171">
        <f t="shared" si="41"/>
        <v>11325624.493336366</v>
      </c>
      <c r="H247" s="228">
        <f t="shared" si="38"/>
        <v>11325624.493336366</v>
      </c>
      <c r="I247" s="256">
        <f t="shared" si="41"/>
        <v>7496253</v>
      </c>
      <c r="J247" s="243">
        <f t="shared" si="39"/>
        <v>7496253</v>
      </c>
      <c r="K247" s="183">
        <f t="shared" si="36"/>
        <v>3829371.4933363665</v>
      </c>
      <c r="L247" s="158"/>
    </row>
    <row r="248" spans="1:12" s="169" customFormat="1" ht="31.5" x14ac:dyDescent="0.25">
      <c r="A248" s="156" t="s">
        <v>156</v>
      </c>
      <c r="B248" s="178" t="s">
        <v>158</v>
      </c>
      <c r="C248" s="172"/>
      <c r="D248" s="172"/>
      <c r="E248" s="156"/>
      <c r="F248" s="156"/>
      <c r="G248" s="168"/>
      <c r="H248" s="229">
        <f>SUM(H249:H250)</f>
        <v>334212921.74987179</v>
      </c>
      <c r="I248" s="255"/>
      <c r="J248" s="244">
        <f>SUM(J249:J250)</f>
        <v>210596736</v>
      </c>
      <c r="K248" s="183">
        <f t="shared" si="36"/>
        <v>123616185.74987179</v>
      </c>
      <c r="L248" s="168"/>
    </row>
    <row r="249" spans="1:12" ht="31.5" x14ac:dyDescent="0.25">
      <c r="A249" s="170">
        <v>1</v>
      </c>
      <c r="B249" s="164" t="s">
        <v>159</v>
      </c>
      <c r="C249" s="161" t="s">
        <v>98</v>
      </c>
      <c r="D249" s="161">
        <v>1</v>
      </c>
      <c r="E249" s="161">
        <v>365</v>
      </c>
      <c r="F249" s="158"/>
      <c r="G249" s="171">
        <f>'[1]Đơn giá'!$J$186</f>
        <v>862746.85636363633</v>
      </c>
      <c r="H249" s="228">
        <f t="shared" si="38"/>
        <v>314902602.57272726</v>
      </c>
      <c r="I249" s="256">
        <v>541962</v>
      </c>
      <c r="J249" s="243">
        <f>$D249*$E249*IF(F249&lt;&gt;0,F249,1)*I249</f>
        <v>197816130</v>
      </c>
      <c r="K249" s="183">
        <f t="shared" si="36"/>
        <v>117086472.57272726</v>
      </c>
      <c r="L249" s="158"/>
    </row>
    <row r="250" spans="1:12" ht="31.5" x14ac:dyDescent="0.25">
      <c r="A250" s="170">
        <v>2</v>
      </c>
      <c r="B250" s="164" t="s">
        <v>158</v>
      </c>
      <c r="C250" s="161" t="s">
        <v>160</v>
      </c>
      <c r="D250" s="161">
        <v>1</v>
      </c>
      <c r="E250" s="161">
        <v>1</v>
      </c>
      <c r="F250" s="158"/>
      <c r="G250" s="171">
        <f>'[1]Đơn giá'!$J$191</f>
        <v>19310319.177144546</v>
      </c>
      <c r="H250" s="228">
        <f t="shared" ref="H250" si="42">$D250*$E250*G250*IF(F250&lt;&gt;0,F250,1)</f>
        <v>19310319.177144546</v>
      </c>
      <c r="I250" s="256">
        <v>12780606</v>
      </c>
      <c r="J250" s="243">
        <f t="shared" ref="J250" si="43">$D250*$E250*IF(F250&lt;&gt;0,F250,1)*I250</f>
        <v>12780606</v>
      </c>
      <c r="K250" s="183">
        <f t="shared" si="36"/>
        <v>6529713.1771445461</v>
      </c>
      <c r="L250" s="158"/>
    </row>
    <row r="251" spans="1:12" ht="31.5" x14ac:dyDescent="0.25">
      <c r="A251" s="156" t="s">
        <v>163</v>
      </c>
      <c r="B251" s="157" t="s">
        <v>256</v>
      </c>
      <c r="C251" s="161"/>
      <c r="D251" s="161"/>
      <c r="E251" s="170"/>
      <c r="F251" s="170"/>
      <c r="G251" s="158"/>
      <c r="H251" s="229">
        <f>H252</f>
        <v>242333315.65814313</v>
      </c>
      <c r="I251" s="242"/>
      <c r="J251" s="244">
        <f>J252</f>
        <v>158286265</v>
      </c>
      <c r="K251" s="152">
        <f t="shared" ref="K251:K255" si="44">H251-J251</f>
        <v>84047050.658143133</v>
      </c>
      <c r="L251" s="158"/>
    </row>
    <row r="252" spans="1:12" ht="31.5" x14ac:dyDescent="0.25">
      <c r="A252" s="167">
        <v>1</v>
      </c>
      <c r="B252" s="164" t="s">
        <v>131</v>
      </c>
      <c r="C252" s="212" t="s">
        <v>99</v>
      </c>
      <c r="D252" s="161">
        <v>1</v>
      </c>
      <c r="E252" s="170">
        <v>365</v>
      </c>
      <c r="F252" s="212"/>
      <c r="G252" s="151">
        <f>'[1]Đơn giá'!$J$187</f>
        <v>663926.8922140908</v>
      </c>
      <c r="H252" s="228">
        <f>$D252*$E252*G252*IF(F252&lt;&gt;0,F252,1)</f>
        <v>242333315.65814313</v>
      </c>
      <c r="I252" s="243">
        <v>433661</v>
      </c>
      <c r="J252" s="243">
        <f>$D252*$E252*IF(F252&lt;&gt;0,F252,1)*I252</f>
        <v>158286265</v>
      </c>
      <c r="K252" s="183">
        <f t="shared" si="44"/>
        <v>84047050.658143133</v>
      </c>
      <c r="L252" s="158"/>
    </row>
    <row r="253" spans="1:12" ht="63" x14ac:dyDescent="0.3">
      <c r="A253" s="156" t="s">
        <v>185</v>
      </c>
      <c r="B253" s="157" t="s">
        <v>229</v>
      </c>
      <c r="C253" s="181"/>
      <c r="D253" s="182"/>
      <c r="E253" s="182"/>
      <c r="F253" s="182"/>
      <c r="G253" s="182"/>
      <c r="H253" s="229">
        <f>SUM(H254:H255)</f>
        <v>536537944.02857721</v>
      </c>
      <c r="I253" s="239"/>
      <c r="J253" s="244">
        <f>SUM(J254:J255)</f>
        <v>354567477</v>
      </c>
      <c r="K253" s="183">
        <f t="shared" si="44"/>
        <v>181970467.02857721</v>
      </c>
      <c r="L253" s="158"/>
    </row>
    <row r="254" spans="1:12" ht="31.5" x14ac:dyDescent="0.25">
      <c r="A254" s="170">
        <v>1</v>
      </c>
      <c r="B254" s="162" t="s">
        <v>230</v>
      </c>
      <c r="C254" s="161" t="s">
        <v>109</v>
      </c>
      <c r="D254" s="161">
        <v>1</v>
      </c>
      <c r="E254" s="161">
        <v>365</v>
      </c>
      <c r="F254" s="158"/>
      <c r="G254" s="151">
        <f>'[1]Đơn giá'!$J$195</f>
        <v>975023.09174454527</v>
      </c>
      <c r="H254" s="228">
        <f>$D254*$E254*G254*IF(F254&lt;&gt;0,F254,1)</f>
        <v>355883428.48675901</v>
      </c>
      <c r="I254" s="243">
        <v>631361</v>
      </c>
      <c r="J254" s="243">
        <f>$D254*$E254*IF(F254&lt;&gt;0,F254,1)*I254</f>
        <v>230446765</v>
      </c>
      <c r="K254" s="183">
        <f t="shared" si="44"/>
        <v>125436663.48675901</v>
      </c>
      <c r="L254" s="158"/>
    </row>
    <row r="255" spans="1:12" ht="47.25" x14ac:dyDescent="0.25">
      <c r="A255" s="170">
        <v>2</v>
      </c>
      <c r="B255" s="162" t="s">
        <v>232</v>
      </c>
      <c r="C255" s="161" t="s">
        <v>233</v>
      </c>
      <c r="D255" s="161">
        <v>2</v>
      </c>
      <c r="E255" s="161"/>
      <c r="F255" s="158"/>
      <c r="G255" s="151">
        <f>'[1]Đơn giá'!$J$196</f>
        <v>90327257.770909086</v>
      </c>
      <c r="H255" s="228">
        <f>$D255*G255*IF(F255&lt;&gt;0,F255,1)</f>
        <v>180654515.54181817</v>
      </c>
      <c r="I255" s="243">
        <v>62060356</v>
      </c>
      <c r="J255" s="243">
        <f>$D255*IF(F255&lt;&gt;0,F255,1)*I255</f>
        <v>124120712</v>
      </c>
      <c r="K255" s="183">
        <f t="shared" si="44"/>
        <v>56533803.541818172</v>
      </c>
      <c r="L255" s="158"/>
    </row>
    <row r="256" spans="1:12" s="169" customFormat="1" ht="31.5" x14ac:dyDescent="0.25">
      <c r="A256" s="156" t="s">
        <v>203</v>
      </c>
      <c r="B256" s="178" t="s">
        <v>161</v>
      </c>
      <c r="C256" s="172"/>
      <c r="D256" s="172"/>
      <c r="E256" s="156"/>
      <c r="F256" s="156"/>
      <c r="G256" s="174"/>
      <c r="H256" s="235">
        <f>H257+H267</f>
        <v>3034290223.8981819</v>
      </c>
      <c r="I256" s="257">
        <f>I257+I267</f>
        <v>0</v>
      </c>
      <c r="J256" s="257">
        <f>J257+J267</f>
        <v>2080075140</v>
      </c>
      <c r="K256" s="174">
        <f>K257+K267</f>
        <v>954215083.89818192</v>
      </c>
      <c r="L256" s="168"/>
    </row>
    <row r="257" spans="1:12" ht="15.75" x14ac:dyDescent="0.25">
      <c r="A257" s="172" t="s">
        <v>8</v>
      </c>
      <c r="B257" s="178" t="s">
        <v>164</v>
      </c>
      <c r="C257" s="172"/>
      <c r="D257" s="172"/>
      <c r="E257" s="172"/>
      <c r="F257" s="158"/>
      <c r="G257" s="174"/>
      <c r="H257" s="235">
        <f>SUM(H258:H266)</f>
        <v>1137858833.9618185</v>
      </c>
      <c r="I257" s="257"/>
      <c r="J257" s="257">
        <f>SUM(J258:J266)</f>
        <v>426110490</v>
      </c>
      <c r="K257" s="174">
        <f>SUM(K258:K266)</f>
        <v>711748343.96181846</v>
      </c>
      <c r="L257" s="158"/>
    </row>
    <row r="258" spans="1:12" ht="31.5" x14ac:dyDescent="0.25">
      <c r="A258" s="161">
        <v>1</v>
      </c>
      <c r="B258" s="164" t="s">
        <v>145</v>
      </c>
      <c r="C258" s="213" t="s">
        <v>98</v>
      </c>
      <c r="D258" s="213">
        <v>1</v>
      </c>
      <c r="E258" s="213">
        <v>365</v>
      </c>
      <c r="F258" s="158"/>
      <c r="G258" s="171">
        <f>'[1]Đơn giá'!$J$193</f>
        <v>346380.16254545457</v>
      </c>
      <c r="H258" s="228">
        <f>D258*E258*G258</f>
        <v>126428759.32909092</v>
      </c>
      <c r="I258" s="256">
        <v>129714</v>
      </c>
      <c r="J258" s="243">
        <f t="shared" ref="J258:J282" si="45">$D258*$E258*IF(F258&lt;&gt;0,F258,1)*I258</f>
        <v>47345610</v>
      </c>
      <c r="K258" s="183">
        <f t="shared" ref="K258:K314" si="46">H258-J258</f>
        <v>79083149.329090923</v>
      </c>
      <c r="L258" s="158"/>
    </row>
    <row r="259" spans="1:12" ht="15.75" x14ac:dyDescent="0.25">
      <c r="A259" s="161">
        <v>2</v>
      </c>
      <c r="B259" s="164" t="s">
        <v>147</v>
      </c>
      <c r="C259" s="213" t="s">
        <v>98</v>
      </c>
      <c r="D259" s="213">
        <v>1</v>
      </c>
      <c r="E259" s="213">
        <v>365</v>
      </c>
      <c r="F259" s="158"/>
      <c r="G259" s="171">
        <f>'[3]Đơn giá'!$J$193</f>
        <v>346380.16254545457</v>
      </c>
      <c r="H259" s="228">
        <f t="shared" ref="H259:H266" si="47">D259*E259*G259</f>
        <v>126428759.32909092</v>
      </c>
      <c r="I259" s="256">
        <f>I258</f>
        <v>129714</v>
      </c>
      <c r="J259" s="243">
        <f t="shared" si="45"/>
        <v>47345610</v>
      </c>
      <c r="K259" s="183">
        <f t="shared" si="46"/>
        <v>79083149.329090923</v>
      </c>
      <c r="L259" s="158"/>
    </row>
    <row r="260" spans="1:12" ht="63" x14ac:dyDescent="0.25">
      <c r="A260" s="161">
        <v>3</v>
      </c>
      <c r="B260" s="164" t="s">
        <v>349</v>
      </c>
      <c r="C260" s="213" t="s">
        <v>98</v>
      </c>
      <c r="D260" s="213">
        <v>1</v>
      </c>
      <c r="E260" s="213">
        <v>365</v>
      </c>
      <c r="F260" s="158"/>
      <c r="G260" s="171">
        <f>'[3]Đơn giá'!$J$193</f>
        <v>346380.16254545457</v>
      </c>
      <c r="H260" s="228">
        <f t="shared" si="47"/>
        <v>126428759.32909092</v>
      </c>
      <c r="I260" s="256">
        <f t="shared" ref="I260:I266" si="48">I259</f>
        <v>129714</v>
      </c>
      <c r="J260" s="243">
        <f t="shared" ref="J260:J266" si="49">$D260*$E260*IF(F260&lt;&gt;0,F260,1)*I260</f>
        <v>47345610</v>
      </c>
      <c r="K260" s="183">
        <f t="shared" ref="K260:K266" si="50">H260-J260</f>
        <v>79083149.329090923</v>
      </c>
      <c r="L260" s="158"/>
    </row>
    <row r="261" spans="1:12" ht="31.5" x14ac:dyDescent="0.25">
      <c r="A261" s="161">
        <v>4</v>
      </c>
      <c r="B261" s="164" t="s">
        <v>153</v>
      </c>
      <c r="C261" s="213" t="s">
        <v>98</v>
      </c>
      <c r="D261" s="213">
        <v>1</v>
      </c>
      <c r="E261" s="213">
        <v>365</v>
      </c>
      <c r="F261" s="158"/>
      <c r="G261" s="171">
        <f>'[3]Đơn giá'!$J$193</f>
        <v>346380.16254545457</v>
      </c>
      <c r="H261" s="228">
        <f t="shared" si="47"/>
        <v>126428759.32909092</v>
      </c>
      <c r="I261" s="256">
        <f t="shared" si="48"/>
        <v>129714</v>
      </c>
      <c r="J261" s="243">
        <f t="shared" si="49"/>
        <v>47345610</v>
      </c>
      <c r="K261" s="183">
        <f t="shared" si="50"/>
        <v>79083149.329090923</v>
      </c>
      <c r="L261" s="158"/>
    </row>
    <row r="262" spans="1:12" ht="15.75" x14ac:dyDescent="0.25">
      <c r="A262" s="161">
        <v>5</v>
      </c>
      <c r="B262" s="214" t="s">
        <v>333</v>
      </c>
      <c r="C262" s="213" t="s">
        <v>98</v>
      </c>
      <c r="D262" s="213">
        <v>1</v>
      </c>
      <c r="E262" s="213">
        <v>365</v>
      </c>
      <c r="F262" s="158"/>
      <c r="G262" s="171">
        <f>'[3]Đơn giá'!$J$193</f>
        <v>346380.16254545457</v>
      </c>
      <c r="H262" s="228">
        <f t="shared" si="47"/>
        <v>126428759.32909092</v>
      </c>
      <c r="I262" s="256">
        <f t="shared" si="48"/>
        <v>129714</v>
      </c>
      <c r="J262" s="243">
        <f t="shared" si="49"/>
        <v>47345610</v>
      </c>
      <c r="K262" s="183">
        <f t="shared" si="50"/>
        <v>79083149.329090923</v>
      </c>
      <c r="L262" s="158"/>
    </row>
    <row r="263" spans="1:12" ht="15.75" x14ac:dyDescent="0.25">
      <c r="A263" s="161">
        <v>6</v>
      </c>
      <c r="B263" s="164" t="s">
        <v>330</v>
      </c>
      <c r="C263" s="213" t="s">
        <v>98</v>
      </c>
      <c r="D263" s="213">
        <v>1</v>
      </c>
      <c r="E263" s="213">
        <v>365</v>
      </c>
      <c r="F263" s="158"/>
      <c r="G263" s="171">
        <f>'[3]Đơn giá'!$J$193</f>
        <v>346380.16254545457</v>
      </c>
      <c r="H263" s="228">
        <f t="shared" si="47"/>
        <v>126428759.32909092</v>
      </c>
      <c r="I263" s="256">
        <f t="shared" si="48"/>
        <v>129714</v>
      </c>
      <c r="J263" s="243">
        <f t="shared" si="49"/>
        <v>47345610</v>
      </c>
      <c r="K263" s="183">
        <f t="shared" si="50"/>
        <v>79083149.329090923</v>
      </c>
      <c r="L263" s="158"/>
    </row>
    <row r="264" spans="1:12" ht="31.5" x14ac:dyDescent="0.25">
      <c r="A264" s="161">
        <v>7</v>
      </c>
      <c r="B264" s="164" t="s">
        <v>332</v>
      </c>
      <c r="C264" s="213" t="s">
        <v>98</v>
      </c>
      <c r="D264" s="213">
        <v>1</v>
      </c>
      <c r="E264" s="213">
        <v>365</v>
      </c>
      <c r="F264" s="158"/>
      <c r="G264" s="171">
        <f>'[3]Đơn giá'!$J$193</f>
        <v>346380.16254545457</v>
      </c>
      <c r="H264" s="228">
        <f t="shared" si="47"/>
        <v>126428759.32909092</v>
      </c>
      <c r="I264" s="256">
        <f t="shared" si="48"/>
        <v>129714</v>
      </c>
      <c r="J264" s="243">
        <f t="shared" si="49"/>
        <v>47345610</v>
      </c>
      <c r="K264" s="183">
        <f t="shared" si="50"/>
        <v>79083149.329090923</v>
      </c>
      <c r="L264" s="158"/>
    </row>
    <row r="265" spans="1:12" ht="15.75" x14ac:dyDescent="0.25">
      <c r="A265" s="161">
        <v>8</v>
      </c>
      <c r="B265" s="164" t="s">
        <v>334</v>
      </c>
      <c r="C265" s="213" t="s">
        <v>98</v>
      </c>
      <c r="D265" s="213">
        <v>1</v>
      </c>
      <c r="E265" s="213">
        <v>365</v>
      </c>
      <c r="F265" s="158"/>
      <c r="G265" s="171">
        <f>'[3]Đơn giá'!$J$193</f>
        <v>346380.16254545457</v>
      </c>
      <c r="H265" s="228">
        <f t="shared" si="47"/>
        <v>126428759.32909092</v>
      </c>
      <c r="I265" s="256">
        <f t="shared" si="48"/>
        <v>129714</v>
      </c>
      <c r="J265" s="243">
        <f t="shared" si="49"/>
        <v>47345610</v>
      </c>
      <c r="K265" s="183">
        <f t="shared" si="50"/>
        <v>79083149.329090923</v>
      </c>
      <c r="L265" s="158"/>
    </row>
    <row r="266" spans="1:12" ht="31.5" x14ac:dyDescent="0.25">
      <c r="A266" s="161">
        <v>9</v>
      </c>
      <c r="B266" s="164" t="s">
        <v>167</v>
      </c>
      <c r="C266" s="213" t="s">
        <v>98</v>
      </c>
      <c r="D266" s="213">
        <v>1</v>
      </c>
      <c r="E266" s="213">
        <v>365</v>
      </c>
      <c r="F266" s="158"/>
      <c r="G266" s="171">
        <f>'[3]Đơn giá'!$J$193</f>
        <v>346380.16254545457</v>
      </c>
      <c r="H266" s="228">
        <f t="shared" si="47"/>
        <v>126428759.32909092</v>
      </c>
      <c r="I266" s="256">
        <f t="shared" si="48"/>
        <v>129714</v>
      </c>
      <c r="J266" s="243">
        <f t="shared" si="49"/>
        <v>47345610</v>
      </c>
      <c r="K266" s="183">
        <f t="shared" si="50"/>
        <v>79083149.329090923</v>
      </c>
      <c r="L266" s="158"/>
    </row>
    <row r="267" spans="1:12" ht="15.75" x14ac:dyDescent="0.25">
      <c r="A267" s="172" t="s">
        <v>9</v>
      </c>
      <c r="B267" s="178" t="s">
        <v>169</v>
      </c>
      <c r="C267" s="172"/>
      <c r="D267" s="172"/>
      <c r="E267" s="172"/>
      <c r="F267" s="158"/>
      <c r="G267" s="174"/>
      <c r="H267" s="235">
        <f>SUM(H268:H282)</f>
        <v>1896431389.9363635</v>
      </c>
      <c r="I267" s="242"/>
      <c r="J267" s="257">
        <f>SUM(J268:J282)</f>
        <v>1653964650</v>
      </c>
      <c r="K267" s="183">
        <f t="shared" si="46"/>
        <v>242466739.93636346</v>
      </c>
      <c r="L267" s="158"/>
    </row>
    <row r="268" spans="1:12" ht="15.75" x14ac:dyDescent="0.25">
      <c r="A268" s="161">
        <v>1</v>
      </c>
      <c r="B268" s="162" t="s">
        <v>170</v>
      </c>
      <c r="C268" s="161" t="s">
        <v>98</v>
      </c>
      <c r="D268" s="161">
        <v>1</v>
      </c>
      <c r="E268" s="161">
        <v>365</v>
      </c>
      <c r="F268" s="158"/>
      <c r="G268" s="171">
        <f>'[3]Đơn giá'!$J$193</f>
        <v>346380.16254545457</v>
      </c>
      <c r="H268" s="228">
        <f>$D268*$E268*G268</f>
        <v>126428759.32909092</v>
      </c>
      <c r="I268" s="256">
        <v>302094</v>
      </c>
      <c r="J268" s="243">
        <f t="shared" si="45"/>
        <v>110264310</v>
      </c>
      <c r="K268" s="183">
        <f t="shared" si="46"/>
        <v>16164449.329090923</v>
      </c>
      <c r="L268" s="158"/>
    </row>
    <row r="269" spans="1:12" ht="15.75" x14ac:dyDescent="0.25">
      <c r="A269" s="161">
        <v>2</v>
      </c>
      <c r="B269" s="162" t="s">
        <v>171</v>
      </c>
      <c r="C269" s="161" t="s">
        <v>98</v>
      </c>
      <c r="D269" s="161">
        <v>1</v>
      </c>
      <c r="E269" s="161">
        <v>365</v>
      </c>
      <c r="F269" s="158"/>
      <c r="G269" s="171">
        <f t="shared" ref="G269:G282" si="51">G268</f>
        <v>346380.16254545457</v>
      </c>
      <c r="H269" s="228">
        <f t="shared" ref="H269:H282" si="52">$D269*$E269*G269</f>
        <v>126428759.32909092</v>
      </c>
      <c r="I269" s="256">
        <f>I268</f>
        <v>302094</v>
      </c>
      <c r="J269" s="243">
        <f t="shared" si="45"/>
        <v>110264310</v>
      </c>
      <c r="K269" s="183">
        <f t="shared" si="46"/>
        <v>16164449.329090923</v>
      </c>
      <c r="L269" s="158"/>
    </row>
    <row r="270" spans="1:12" ht="15.75" x14ac:dyDescent="0.25">
      <c r="A270" s="161">
        <v>3</v>
      </c>
      <c r="B270" s="164" t="s">
        <v>172</v>
      </c>
      <c r="C270" s="161" t="s">
        <v>98</v>
      </c>
      <c r="D270" s="161">
        <v>1</v>
      </c>
      <c r="E270" s="161">
        <v>365</v>
      </c>
      <c r="F270" s="158"/>
      <c r="G270" s="171">
        <f t="shared" si="51"/>
        <v>346380.16254545457</v>
      </c>
      <c r="H270" s="228">
        <f t="shared" si="52"/>
        <v>126428759.32909092</v>
      </c>
      <c r="I270" s="256">
        <f t="shared" ref="I270:I282" si="53">I269</f>
        <v>302094</v>
      </c>
      <c r="J270" s="243">
        <f t="shared" si="45"/>
        <v>110264310</v>
      </c>
      <c r="K270" s="183">
        <f t="shared" si="46"/>
        <v>16164449.329090923</v>
      </c>
      <c r="L270" s="158"/>
    </row>
    <row r="271" spans="1:12" ht="15.75" x14ac:dyDescent="0.25">
      <c r="A271" s="161">
        <v>4</v>
      </c>
      <c r="B271" s="164" t="s">
        <v>173</v>
      </c>
      <c r="C271" s="161" t="s">
        <v>98</v>
      </c>
      <c r="D271" s="161">
        <v>1</v>
      </c>
      <c r="E271" s="161">
        <v>365</v>
      </c>
      <c r="F271" s="158"/>
      <c r="G271" s="171">
        <f t="shared" si="51"/>
        <v>346380.16254545457</v>
      </c>
      <c r="H271" s="228">
        <f t="shared" si="52"/>
        <v>126428759.32909092</v>
      </c>
      <c r="I271" s="256">
        <f t="shared" si="53"/>
        <v>302094</v>
      </c>
      <c r="J271" s="243">
        <f t="shared" si="45"/>
        <v>110264310</v>
      </c>
      <c r="K271" s="183">
        <f t="shared" si="46"/>
        <v>16164449.329090923</v>
      </c>
      <c r="L271" s="158"/>
    </row>
    <row r="272" spans="1:12" ht="15.75" x14ac:dyDescent="0.25">
      <c r="A272" s="161">
        <v>5</v>
      </c>
      <c r="B272" s="164" t="s">
        <v>174</v>
      </c>
      <c r="C272" s="161" t="s">
        <v>98</v>
      </c>
      <c r="D272" s="161">
        <v>1</v>
      </c>
      <c r="E272" s="161">
        <v>365</v>
      </c>
      <c r="F272" s="158"/>
      <c r="G272" s="171">
        <f t="shared" si="51"/>
        <v>346380.16254545457</v>
      </c>
      <c r="H272" s="228">
        <f t="shared" si="52"/>
        <v>126428759.32909092</v>
      </c>
      <c r="I272" s="256">
        <f t="shared" si="53"/>
        <v>302094</v>
      </c>
      <c r="J272" s="243">
        <f t="shared" si="45"/>
        <v>110264310</v>
      </c>
      <c r="K272" s="183">
        <f t="shared" si="46"/>
        <v>16164449.329090923</v>
      </c>
      <c r="L272" s="158"/>
    </row>
    <row r="273" spans="1:12" ht="15.75" x14ac:dyDescent="0.25">
      <c r="A273" s="161">
        <v>6</v>
      </c>
      <c r="B273" s="164" t="s">
        <v>175</v>
      </c>
      <c r="C273" s="161" t="s">
        <v>98</v>
      </c>
      <c r="D273" s="161">
        <v>1</v>
      </c>
      <c r="E273" s="161">
        <v>365</v>
      </c>
      <c r="F273" s="158"/>
      <c r="G273" s="171">
        <f t="shared" si="51"/>
        <v>346380.16254545457</v>
      </c>
      <c r="H273" s="228">
        <f t="shared" si="52"/>
        <v>126428759.32909092</v>
      </c>
      <c r="I273" s="256">
        <f t="shared" si="53"/>
        <v>302094</v>
      </c>
      <c r="J273" s="243">
        <f t="shared" si="45"/>
        <v>110264310</v>
      </c>
      <c r="K273" s="183">
        <f t="shared" si="46"/>
        <v>16164449.329090923</v>
      </c>
      <c r="L273" s="158"/>
    </row>
    <row r="274" spans="1:12" ht="15.75" x14ac:dyDescent="0.25">
      <c r="A274" s="161">
        <v>7</v>
      </c>
      <c r="B274" s="164" t="s">
        <v>176</v>
      </c>
      <c r="C274" s="161" t="s">
        <v>98</v>
      </c>
      <c r="D274" s="161">
        <v>1</v>
      </c>
      <c r="E274" s="161">
        <v>365</v>
      </c>
      <c r="F274" s="158"/>
      <c r="G274" s="171">
        <f t="shared" si="51"/>
        <v>346380.16254545457</v>
      </c>
      <c r="H274" s="228">
        <f t="shared" si="52"/>
        <v>126428759.32909092</v>
      </c>
      <c r="I274" s="256">
        <f t="shared" si="53"/>
        <v>302094</v>
      </c>
      <c r="J274" s="243">
        <f t="shared" si="45"/>
        <v>110264310</v>
      </c>
      <c r="K274" s="183">
        <f t="shared" si="46"/>
        <v>16164449.329090923</v>
      </c>
      <c r="L274" s="158"/>
    </row>
    <row r="275" spans="1:12" ht="15.75" x14ac:dyDescent="0.25">
      <c r="A275" s="161">
        <v>8</v>
      </c>
      <c r="B275" s="164" t="s">
        <v>177</v>
      </c>
      <c r="C275" s="161" t="s">
        <v>98</v>
      </c>
      <c r="D275" s="161">
        <v>1</v>
      </c>
      <c r="E275" s="161">
        <v>365</v>
      </c>
      <c r="F275" s="158"/>
      <c r="G275" s="171">
        <f t="shared" si="51"/>
        <v>346380.16254545457</v>
      </c>
      <c r="H275" s="228">
        <f t="shared" si="52"/>
        <v>126428759.32909092</v>
      </c>
      <c r="I275" s="256">
        <f t="shared" si="53"/>
        <v>302094</v>
      </c>
      <c r="J275" s="243">
        <f t="shared" si="45"/>
        <v>110264310</v>
      </c>
      <c r="K275" s="183">
        <f t="shared" si="46"/>
        <v>16164449.329090923</v>
      </c>
      <c r="L275" s="158"/>
    </row>
    <row r="276" spans="1:12" ht="15.75" x14ac:dyDescent="0.25">
      <c r="A276" s="161">
        <v>9</v>
      </c>
      <c r="B276" s="164" t="s">
        <v>178</v>
      </c>
      <c r="C276" s="161" t="s">
        <v>98</v>
      </c>
      <c r="D276" s="161">
        <v>1</v>
      </c>
      <c r="E276" s="161">
        <v>365</v>
      </c>
      <c r="F276" s="158"/>
      <c r="G276" s="171">
        <f t="shared" si="51"/>
        <v>346380.16254545457</v>
      </c>
      <c r="H276" s="228">
        <f t="shared" si="52"/>
        <v>126428759.32909092</v>
      </c>
      <c r="I276" s="256">
        <f t="shared" si="53"/>
        <v>302094</v>
      </c>
      <c r="J276" s="243">
        <f t="shared" si="45"/>
        <v>110264310</v>
      </c>
      <c r="K276" s="183">
        <f t="shared" si="46"/>
        <v>16164449.329090923</v>
      </c>
      <c r="L276" s="158"/>
    </row>
    <row r="277" spans="1:12" ht="15.75" x14ac:dyDescent="0.25">
      <c r="A277" s="161">
        <v>10</v>
      </c>
      <c r="B277" s="215" t="s">
        <v>179</v>
      </c>
      <c r="C277" s="161" t="s">
        <v>98</v>
      </c>
      <c r="D277" s="161">
        <v>1</v>
      </c>
      <c r="E277" s="161">
        <v>365</v>
      </c>
      <c r="F277" s="158"/>
      <c r="G277" s="171">
        <f t="shared" si="51"/>
        <v>346380.16254545457</v>
      </c>
      <c r="H277" s="228">
        <f t="shared" si="52"/>
        <v>126428759.32909092</v>
      </c>
      <c r="I277" s="256">
        <f t="shared" si="53"/>
        <v>302094</v>
      </c>
      <c r="J277" s="243">
        <f t="shared" si="45"/>
        <v>110264310</v>
      </c>
      <c r="K277" s="183">
        <f t="shared" si="46"/>
        <v>16164449.329090923</v>
      </c>
      <c r="L277" s="158"/>
    </row>
    <row r="278" spans="1:12" ht="31.5" x14ac:dyDescent="0.25">
      <c r="A278" s="161">
        <v>11</v>
      </c>
      <c r="B278" s="164" t="s">
        <v>180</v>
      </c>
      <c r="C278" s="161" t="s">
        <v>98</v>
      </c>
      <c r="D278" s="161">
        <v>1</v>
      </c>
      <c r="E278" s="161">
        <v>365</v>
      </c>
      <c r="F278" s="158"/>
      <c r="G278" s="171">
        <f t="shared" si="51"/>
        <v>346380.16254545457</v>
      </c>
      <c r="H278" s="228">
        <f t="shared" si="52"/>
        <v>126428759.32909092</v>
      </c>
      <c r="I278" s="256">
        <f t="shared" si="53"/>
        <v>302094</v>
      </c>
      <c r="J278" s="243">
        <f t="shared" si="45"/>
        <v>110264310</v>
      </c>
      <c r="K278" s="183">
        <f t="shared" si="46"/>
        <v>16164449.329090923</v>
      </c>
      <c r="L278" s="158"/>
    </row>
    <row r="279" spans="1:12" ht="31.5" x14ac:dyDescent="0.25">
      <c r="A279" s="161">
        <v>12</v>
      </c>
      <c r="B279" s="164" t="s">
        <v>181</v>
      </c>
      <c r="C279" s="161" t="s">
        <v>98</v>
      </c>
      <c r="D279" s="161">
        <v>1</v>
      </c>
      <c r="E279" s="161">
        <v>365</v>
      </c>
      <c r="F279" s="158"/>
      <c r="G279" s="171">
        <f t="shared" si="51"/>
        <v>346380.16254545457</v>
      </c>
      <c r="H279" s="228">
        <f t="shared" si="52"/>
        <v>126428759.32909092</v>
      </c>
      <c r="I279" s="256">
        <f t="shared" si="53"/>
        <v>302094</v>
      </c>
      <c r="J279" s="243">
        <f t="shared" si="45"/>
        <v>110264310</v>
      </c>
      <c r="K279" s="183">
        <f t="shared" si="46"/>
        <v>16164449.329090923</v>
      </c>
      <c r="L279" s="158"/>
    </row>
    <row r="280" spans="1:12" ht="31.5" x14ac:dyDescent="0.25">
      <c r="A280" s="161">
        <v>13</v>
      </c>
      <c r="B280" s="164" t="s">
        <v>182</v>
      </c>
      <c r="C280" s="161" t="s">
        <v>98</v>
      </c>
      <c r="D280" s="161">
        <v>1</v>
      </c>
      <c r="E280" s="161">
        <v>365</v>
      </c>
      <c r="F280" s="158"/>
      <c r="G280" s="171">
        <f t="shared" si="51"/>
        <v>346380.16254545457</v>
      </c>
      <c r="H280" s="228">
        <f t="shared" si="52"/>
        <v>126428759.32909092</v>
      </c>
      <c r="I280" s="256">
        <f t="shared" si="53"/>
        <v>302094</v>
      </c>
      <c r="J280" s="243">
        <f t="shared" si="45"/>
        <v>110264310</v>
      </c>
      <c r="K280" s="183">
        <f t="shared" si="46"/>
        <v>16164449.329090923</v>
      </c>
      <c r="L280" s="158"/>
    </row>
    <row r="281" spans="1:12" ht="31.5" x14ac:dyDescent="0.25">
      <c r="A281" s="161">
        <v>14</v>
      </c>
      <c r="B281" s="164" t="s">
        <v>183</v>
      </c>
      <c r="C281" s="161" t="s">
        <v>98</v>
      </c>
      <c r="D281" s="161">
        <v>1</v>
      </c>
      <c r="E281" s="161">
        <v>365</v>
      </c>
      <c r="F281" s="158"/>
      <c r="G281" s="171">
        <f t="shared" si="51"/>
        <v>346380.16254545457</v>
      </c>
      <c r="H281" s="228">
        <f t="shared" si="52"/>
        <v>126428759.32909092</v>
      </c>
      <c r="I281" s="256">
        <f t="shared" si="53"/>
        <v>302094</v>
      </c>
      <c r="J281" s="243">
        <f t="shared" si="45"/>
        <v>110264310</v>
      </c>
      <c r="K281" s="183">
        <f t="shared" si="46"/>
        <v>16164449.329090923</v>
      </c>
      <c r="L281" s="158"/>
    </row>
    <row r="282" spans="1:12" ht="31.5" x14ac:dyDescent="0.25">
      <c r="A282" s="161">
        <v>15</v>
      </c>
      <c r="B282" s="162" t="s">
        <v>184</v>
      </c>
      <c r="C282" s="161" t="s">
        <v>98</v>
      </c>
      <c r="D282" s="161">
        <v>1</v>
      </c>
      <c r="E282" s="161">
        <v>365</v>
      </c>
      <c r="F282" s="158"/>
      <c r="G282" s="171">
        <f t="shared" si="51"/>
        <v>346380.16254545457</v>
      </c>
      <c r="H282" s="228">
        <f t="shared" si="52"/>
        <v>126428759.32909092</v>
      </c>
      <c r="I282" s="256">
        <f t="shared" si="53"/>
        <v>302094</v>
      </c>
      <c r="J282" s="243">
        <f t="shared" si="45"/>
        <v>110264310</v>
      </c>
      <c r="K282" s="183">
        <f t="shared" si="46"/>
        <v>16164449.329090923</v>
      </c>
      <c r="L282" s="158"/>
    </row>
    <row r="283" spans="1:12" ht="18.75" x14ac:dyDescent="0.3">
      <c r="A283" s="156" t="s">
        <v>33</v>
      </c>
      <c r="B283" s="173" t="s">
        <v>364</v>
      </c>
      <c r="C283" s="181"/>
      <c r="D283" s="182"/>
      <c r="E283" s="182"/>
      <c r="F283" s="182"/>
      <c r="G283" s="182"/>
      <c r="H283" s="229">
        <f>H284</f>
        <v>567859403.36821032</v>
      </c>
      <c r="I283" s="239"/>
      <c r="J283" s="244">
        <f>J284+J294+J300+J302</f>
        <v>437597278</v>
      </c>
      <c r="K283" s="183">
        <f t="shared" ref="K283" si="54">H283-J283</f>
        <v>130262125.36821032</v>
      </c>
      <c r="L283" s="158"/>
    </row>
    <row r="284" spans="1:12" ht="15.75" x14ac:dyDescent="0.25">
      <c r="A284" s="156" t="s">
        <v>217</v>
      </c>
      <c r="B284" s="209" t="s">
        <v>186</v>
      </c>
      <c r="C284" s="158"/>
      <c r="D284" s="158"/>
      <c r="E284" s="158"/>
      <c r="F284" s="158"/>
      <c r="G284" s="158"/>
      <c r="H284" s="229">
        <f>SUM(H285:H293)</f>
        <v>567859403.36821032</v>
      </c>
      <c r="I284" s="242"/>
      <c r="J284" s="244">
        <f>SUM(J285:J293)</f>
        <v>437597278</v>
      </c>
      <c r="K284" s="183">
        <f t="shared" si="46"/>
        <v>130262125.36821032</v>
      </c>
      <c r="L284" s="158"/>
    </row>
    <row r="285" spans="1:12" ht="31.5" x14ac:dyDescent="0.25">
      <c r="A285" s="170">
        <v>1</v>
      </c>
      <c r="B285" s="164" t="s">
        <v>187</v>
      </c>
      <c r="C285" s="161" t="s">
        <v>188</v>
      </c>
      <c r="D285" s="161">
        <v>365</v>
      </c>
      <c r="E285" s="158"/>
      <c r="F285" s="158"/>
      <c r="G285" s="190">
        <f>'[1]Đơn giá'!$J$243</f>
        <v>107287.08345170456</v>
      </c>
      <c r="H285" s="228">
        <f>$D285*G285*IF(F285&lt;&gt;0,F285,1)</f>
        <v>39159785.459872164</v>
      </c>
      <c r="I285" s="248">
        <v>66764</v>
      </c>
      <c r="J285" s="243">
        <f t="shared" ref="J285:J293" si="55">$D285*IF(F285&lt;&gt;0,F285,1)*I285</f>
        <v>24368860</v>
      </c>
      <c r="K285" s="183">
        <f t="shared" si="46"/>
        <v>14790925.459872164</v>
      </c>
      <c r="L285" s="158"/>
    </row>
    <row r="286" spans="1:12" ht="31.5" x14ac:dyDescent="0.25">
      <c r="A286" s="170">
        <v>2</v>
      </c>
      <c r="B286" s="164" t="s">
        <v>189</v>
      </c>
      <c r="C286" s="161" t="s">
        <v>190</v>
      </c>
      <c r="D286" s="161">
        <f>D287</f>
        <v>822</v>
      </c>
      <c r="E286" s="158"/>
      <c r="F286" s="158"/>
      <c r="G286" s="190">
        <f>'[1]Đơn giá'!$J$244</f>
        <v>50466.463955965912</v>
      </c>
      <c r="H286" s="228">
        <f t="shared" ref="H286:H301" si="56">$D286*G286*IF(F286&lt;&gt;0,F286,1)</f>
        <v>41483433.371803977</v>
      </c>
      <c r="I286" s="248">
        <v>31326</v>
      </c>
      <c r="J286" s="243">
        <f t="shared" si="55"/>
        <v>25749972</v>
      </c>
      <c r="K286" s="183">
        <f t="shared" si="46"/>
        <v>15733461.371803977</v>
      </c>
      <c r="L286" s="158"/>
    </row>
    <row r="287" spans="1:12" ht="31.5" x14ac:dyDescent="0.25">
      <c r="A287" s="170">
        <v>3</v>
      </c>
      <c r="B287" s="164" t="s">
        <v>191</v>
      </c>
      <c r="C287" s="161" t="s">
        <v>190</v>
      </c>
      <c r="D287" s="161">
        <f>D289+D290+D291+D293</f>
        <v>822</v>
      </c>
      <c r="E287" s="158"/>
      <c r="F287" s="158"/>
      <c r="G287" s="190">
        <f>'[1]Đơn giá'!$J$245</f>
        <v>122268.51775568182</v>
      </c>
      <c r="H287" s="228">
        <f t="shared" si="56"/>
        <v>100504721.59517045</v>
      </c>
      <c r="I287" s="248">
        <v>83093</v>
      </c>
      <c r="J287" s="243">
        <f t="shared" si="55"/>
        <v>68302446</v>
      </c>
      <c r="K287" s="183">
        <f t="shared" si="46"/>
        <v>32202275.595170453</v>
      </c>
      <c r="L287" s="158"/>
    </row>
    <row r="288" spans="1:12" ht="31.5" x14ac:dyDescent="0.25">
      <c r="A288" s="170">
        <v>4</v>
      </c>
      <c r="B288" s="164" t="s">
        <v>192</v>
      </c>
      <c r="C288" s="161"/>
      <c r="D288" s="161"/>
      <c r="E288" s="158"/>
      <c r="F288" s="158"/>
      <c r="G288" s="190"/>
      <c r="H288" s="228">
        <f t="shared" si="56"/>
        <v>0</v>
      </c>
      <c r="I288" s="248"/>
      <c r="J288" s="243">
        <f t="shared" si="55"/>
        <v>0</v>
      </c>
      <c r="K288" s="183">
        <f t="shared" si="46"/>
        <v>0</v>
      </c>
      <c r="L288" s="158"/>
    </row>
    <row r="289" spans="1:12" ht="47.25" x14ac:dyDescent="0.25">
      <c r="A289" s="170"/>
      <c r="B289" s="164" t="s">
        <v>193</v>
      </c>
      <c r="C289" s="161" t="s">
        <v>194</v>
      </c>
      <c r="D289" s="161">
        <v>140</v>
      </c>
      <c r="E289" s="158"/>
      <c r="F289" s="158"/>
      <c r="G289" s="190">
        <f>'[1]Đơn giá'!$J$247</f>
        <v>702723.32192045462</v>
      </c>
      <c r="H289" s="228">
        <f t="shared" si="56"/>
        <v>98381265.068863645</v>
      </c>
      <c r="I289" s="248">
        <v>468000</v>
      </c>
      <c r="J289" s="243">
        <f t="shared" si="55"/>
        <v>65520000</v>
      </c>
      <c r="K289" s="183">
        <f t="shared" si="46"/>
        <v>32861265.068863645</v>
      </c>
      <c r="L289" s="158"/>
    </row>
    <row r="290" spans="1:12" ht="47.25" x14ac:dyDescent="0.25">
      <c r="A290" s="170"/>
      <c r="B290" s="164" t="s">
        <v>195</v>
      </c>
      <c r="C290" s="161" t="s">
        <v>196</v>
      </c>
      <c r="D290" s="161">
        <v>80</v>
      </c>
      <c r="E290" s="158"/>
      <c r="F290" s="158"/>
      <c r="G290" s="190">
        <f>G289*2</f>
        <v>1405446.6438409092</v>
      </c>
      <c r="H290" s="228">
        <f t="shared" si="56"/>
        <v>112435731.50727274</v>
      </c>
      <c r="I290" s="248">
        <v>936000</v>
      </c>
      <c r="J290" s="243">
        <f t="shared" si="55"/>
        <v>74880000</v>
      </c>
      <c r="K290" s="183">
        <f t="shared" si="46"/>
        <v>37555731.507272735</v>
      </c>
      <c r="L290" s="158"/>
    </row>
    <row r="291" spans="1:12" ht="15.75" x14ac:dyDescent="0.25">
      <c r="A291" s="170"/>
      <c r="B291" s="164" t="s">
        <v>197</v>
      </c>
      <c r="C291" s="161" t="s">
        <v>198</v>
      </c>
      <c r="D291" s="161">
        <v>2</v>
      </c>
      <c r="E291" s="158"/>
      <c r="F291" s="158"/>
      <c r="G291" s="190">
        <f>'[1]Đơn giá'!$J$250</f>
        <v>2323395.1898181825</v>
      </c>
      <c r="H291" s="228">
        <f t="shared" si="56"/>
        <v>4646790.379636365</v>
      </c>
      <c r="I291" s="248">
        <v>2340000</v>
      </c>
      <c r="J291" s="243">
        <f t="shared" si="55"/>
        <v>4680000</v>
      </c>
      <c r="K291" s="183">
        <f t="shared" si="46"/>
        <v>-33209.620363635011</v>
      </c>
      <c r="L291" s="158"/>
    </row>
    <row r="292" spans="1:12" ht="15.75" x14ac:dyDescent="0.25">
      <c r="A292" s="170"/>
      <c r="B292" s="164" t="s">
        <v>199</v>
      </c>
      <c r="C292" s="161" t="s">
        <v>200</v>
      </c>
      <c r="D292" s="161">
        <v>222</v>
      </c>
      <c r="E292" s="158"/>
      <c r="F292" s="158"/>
      <c r="G292" s="190">
        <f>'[1]Đơn giá'!$J$249</f>
        <v>454930.01256818185</v>
      </c>
      <c r="H292" s="228">
        <f t="shared" si="56"/>
        <v>100994462.79013637</v>
      </c>
      <c r="I292" s="248">
        <v>468000</v>
      </c>
      <c r="J292" s="243">
        <f t="shared" si="55"/>
        <v>103896000</v>
      </c>
      <c r="K292" s="183">
        <f t="shared" si="46"/>
        <v>-2901537.2098636329</v>
      </c>
      <c r="L292" s="158"/>
    </row>
    <row r="293" spans="1:12" ht="15.75" x14ac:dyDescent="0.25">
      <c r="A293" s="170"/>
      <c r="B293" s="164" t="s">
        <v>201</v>
      </c>
      <c r="C293" s="161" t="s">
        <v>202</v>
      </c>
      <c r="D293" s="161">
        <v>600</v>
      </c>
      <c r="E293" s="158"/>
      <c r="F293" s="158"/>
      <c r="G293" s="190">
        <f>'[1]Đơn giá'!$J$248</f>
        <v>117088.68865909093</v>
      </c>
      <c r="H293" s="228">
        <f t="shared" si="56"/>
        <v>70253213.195454553</v>
      </c>
      <c r="I293" s="248">
        <v>117000</v>
      </c>
      <c r="J293" s="243">
        <f t="shared" si="55"/>
        <v>70200000</v>
      </c>
      <c r="K293" s="183">
        <f t="shared" si="46"/>
        <v>53213.19545455277</v>
      </c>
      <c r="L293" s="158"/>
    </row>
    <row r="294" spans="1:12" ht="31.5" hidden="1" x14ac:dyDescent="0.25">
      <c r="A294" s="156" t="s">
        <v>162</v>
      </c>
      <c r="B294" s="157" t="s">
        <v>204</v>
      </c>
      <c r="C294" s="158"/>
      <c r="D294" s="158"/>
      <c r="E294" s="158"/>
      <c r="F294" s="158"/>
      <c r="G294" s="190"/>
      <c r="H294" s="229">
        <f>SUM(H295:H299)</f>
        <v>0</v>
      </c>
      <c r="I294" s="258"/>
      <c r="J294" s="244">
        <f>SUM(J295:J299)</f>
        <v>0</v>
      </c>
      <c r="K294" s="183">
        <f t="shared" si="46"/>
        <v>0</v>
      </c>
      <c r="L294" s="158"/>
    </row>
    <row r="295" spans="1:12" ht="31.5" hidden="1" x14ac:dyDescent="0.25">
      <c r="A295" s="156">
        <v>1</v>
      </c>
      <c r="B295" s="164" t="s">
        <v>205</v>
      </c>
      <c r="C295" s="161" t="s">
        <v>206</v>
      </c>
      <c r="D295" s="161"/>
      <c r="E295" s="158"/>
      <c r="F295" s="158"/>
      <c r="G295" s="158"/>
      <c r="H295" s="228">
        <f>$D295*G294*IF(F295&lt;&gt;0,F295,1)</f>
        <v>0</v>
      </c>
      <c r="I295" s="248">
        <f>2340000*2</f>
        <v>4680000</v>
      </c>
      <c r="J295" s="243">
        <f t="shared" ref="J295:J299" si="57">$D295*IF(F295&lt;&gt;0,F295,1)*I295</f>
        <v>0</v>
      </c>
      <c r="K295" s="183">
        <f t="shared" si="46"/>
        <v>0</v>
      </c>
      <c r="L295" s="158"/>
    </row>
    <row r="296" spans="1:12" ht="47.25" hidden="1" x14ac:dyDescent="0.25">
      <c r="A296" s="170">
        <v>2</v>
      </c>
      <c r="B296" s="164" t="s">
        <v>193</v>
      </c>
      <c r="C296" s="161" t="s">
        <v>194</v>
      </c>
      <c r="D296" s="161"/>
      <c r="E296" s="158"/>
      <c r="F296" s="158"/>
      <c r="G296" s="190"/>
      <c r="H296" s="228">
        <f t="shared" si="56"/>
        <v>0</v>
      </c>
      <c r="I296" s="248">
        <v>468000</v>
      </c>
      <c r="J296" s="243">
        <f t="shared" si="57"/>
        <v>0</v>
      </c>
      <c r="K296" s="183">
        <f t="shared" si="46"/>
        <v>0</v>
      </c>
      <c r="L296" s="158"/>
    </row>
    <row r="297" spans="1:12" ht="47.25" hidden="1" x14ac:dyDescent="0.25">
      <c r="A297" s="170">
        <v>3</v>
      </c>
      <c r="B297" s="164" t="s">
        <v>195</v>
      </c>
      <c r="C297" s="161" t="s">
        <v>196</v>
      </c>
      <c r="D297" s="161"/>
      <c r="E297" s="158"/>
      <c r="F297" s="158"/>
      <c r="G297" s="190"/>
      <c r="H297" s="228">
        <f t="shared" si="56"/>
        <v>0</v>
      </c>
      <c r="I297" s="248">
        <v>936000</v>
      </c>
      <c r="J297" s="243">
        <f t="shared" si="57"/>
        <v>0</v>
      </c>
      <c r="K297" s="183">
        <f t="shared" si="46"/>
        <v>0</v>
      </c>
      <c r="L297" s="158"/>
    </row>
    <row r="298" spans="1:12" ht="47.25" hidden="1" x14ac:dyDescent="0.25">
      <c r="A298" s="170">
        <v>4</v>
      </c>
      <c r="B298" s="164" t="s">
        <v>207</v>
      </c>
      <c r="C298" s="161" t="s">
        <v>208</v>
      </c>
      <c r="D298" s="161"/>
      <c r="E298" s="158"/>
      <c r="F298" s="158"/>
      <c r="G298" s="183"/>
      <c r="H298" s="228">
        <f t="shared" si="56"/>
        <v>0</v>
      </c>
      <c r="I298" s="248">
        <f>234000*2</f>
        <v>468000</v>
      </c>
      <c r="J298" s="243">
        <f t="shared" si="57"/>
        <v>0</v>
      </c>
      <c r="K298" s="183">
        <f t="shared" si="46"/>
        <v>0</v>
      </c>
      <c r="L298" s="158"/>
    </row>
    <row r="299" spans="1:12" ht="15.75" hidden="1" x14ac:dyDescent="0.25">
      <c r="A299" s="170">
        <v>5</v>
      </c>
      <c r="B299" s="164" t="s">
        <v>209</v>
      </c>
      <c r="C299" s="161" t="s">
        <v>200</v>
      </c>
      <c r="D299" s="161"/>
      <c r="E299" s="158"/>
      <c r="F299" s="158"/>
      <c r="G299" s="190"/>
      <c r="H299" s="228">
        <f t="shared" si="56"/>
        <v>0</v>
      </c>
      <c r="I299" s="248">
        <f>234000*2</f>
        <v>468000</v>
      </c>
      <c r="J299" s="243">
        <f t="shared" si="57"/>
        <v>0</v>
      </c>
      <c r="K299" s="183">
        <f t="shared" si="46"/>
        <v>0</v>
      </c>
      <c r="L299" s="158"/>
    </row>
    <row r="300" spans="1:12" ht="31.5" hidden="1" x14ac:dyDescent="0.25">
      <c r="A300" s="156" t="s">
        <v>267</v>
      </c>
      <c r="B300" s="157" t="s">
        <v>210</v>
      </c>
      <c r="C300" s="172"/>
      <c r="D300" s="172"/>
      <c r="E300" s="158"/>
      <c r="F300" s="158"/>
      <c r="G300" s="216"/>
      <c r="H300" s="229">
        <f>H301</f>
        <v>0</v>
      </c>
      <c r="I300" s="258"/>
      <c r="J300" s="244">
        <f>J301</f>
        <v>0</v>
      </c>
      <c r="K300" s="183">
        <f t="shared" si="46"/>
        <v>0</v>
      </c>
      <c r="L300" s="158"/>
    </row>
    <row r="301" spans="1:12" ht="31.5" hidden="1" x14ac:dyDescent="0.25">
      <c r="A301" s="170">
        <v>1</v>
      </c>
      <c r="B301" s="164" t="s">
        <v>211</v>
      </c>
      <c r="C301" s="161" t="s">
        <v>212</v>
      </c>
      <c r="D301" s="161"/>
      <c r="E301" s="158"/>
      <c r="F301" s="158"/>
      <c r="G301" s="190"/>
      <c r="H301" s="228">
        <f t="shared" si="56"/>
        <v>0</v>
      </c>
      <c r="I301" s="248">
        <f>234000*35</f>
        <v>8190000</v>
      </c>
      <c r="J301" s="243">
        <f>$D301*IF(F301&lt;&gt;0,F301,1)*I301</f>
        <v>0</v>
      </c>
      <c r="K301" s="183">
        <f t="shared" si="46"/>
        <v>0</v>
      </c>
      <c r="L301" s="158"/>
    </row>
    <row r="302" spans="1:12" ht="31.5" hidden="1" x14ac:dyDescent="0.3">
      <c r="A302" s="156" t="s">
        <v>262</v>
      </c>
      <c r="B302" s="157" t="s">
        <v>268</v>
      </c>
      <c r="C302" s="181"/>
      <c r="D302" s="182"/>
      <c r="E302" s="182"/>
      <c r="F302" s="182"/>
      <c r="G302" s="182"/>
      <c r="H302" s="229">
        <f>H303+H306</f>
        <v>0</v>
      </c>
      <c r="I302" s="239"/>
      <c r="J302" s="244"/>
      <c r="K302" s="183">
        <f t="shared" si="46"/>
        <v>0</v>
      </c>
      <c r="L302" s="158"/>
    </row>
    <row r="303" spans="1:12" ht="47.25" hidden="1" x14ac:dyDescent="0.25">
      <c r="A303" s="217">
        <v>1</v>
      </c>
      <c r="B303" s="218" t="s">
        <v>214</v>
      </c>
      <c r="C303" s="217"/>
      <c r="D303" s="219"/>
      <c r="E303" s="158"/>
      <c r="F303" s="158"/>
      <c r="G303" s="158"/>
      <c r="H303" s="229">
        <f>SUM(H304:H305)</f>
        <v>0</v>
      </c>
      <c r="I303" s="242"/>
      <c r="J303" s="244">
        <f>SUM(J304:J305)</f>
        <v>0</v>
      </c>
      <c r="K303" s="183">
        <f t="shared" si="46"/>
        <v>0</v>
      </c>
      <c r="L303" s="158"/>
    </row>
    <row r="304" spans="1:12" ht="31.5" hidden="1" x14ac:dyDescent="0.25">
      <c r="A304" s="220" t="s">
        <v>269</v>
      </c>
      <c r="B304" s="162" t="s">
        <v>357</v>
      </c>
      <c r="C304" s="220" t="s">
        <v>215</v>
      </c>
      <c r="D304" s="220">
        <v>7</v>
      </c>
      <c r="E304" s="158"/>
      <c r="F304" s="158"/>
      <c r="G304" s="221"/>
      <c r="H304" s="228">
        <f t="shared" ref="H304:H308" si="58">$D304*G304*IF(F304&lt;&gt;0,F304,1)</f>
        <v>0</v>
      </c>
      <c r="I304" s="259">
        <v>86682750</v>
      </c>
      <c r="J304" s="243"/>
      <c r="K304" s="183">
        <f t="shared" si="46"/>
        <v>0</v>
      </c>
      <c r="L304" s="158"/>
    </row>
    <row r="305" spans="1:12" ht="31.5" hidden="1" x14ac:dyDescent="0.25">
      <c r="A305" s="220" t="s">
        <v>270</v>
      </c>
      <c r="B305" s="162" t="s">
        <v>358</v>
      </c>
      <c r="C305" s="220" t="s">
        <v>215</v>
      </c>
      <c r="D305" s="220">
        <v>9</v>
      </c>
      <c r="E305" s="158"/>
      <c r="F305" s="158"/>
      <c r="G305" s="221"/>
      <c r="H305" s="228">
        <f t="shared" si="58"/>
        <v>0</v>
      </c>
      <c r="I305" s="259">
        <v>43918875</v>
      </c>
      <c r="J305" s="243"/>
      <c r="K305" s="183">
        <f t="shared" si="46"/>
        <v>0</v>
      </c>
      <c r="L305" s="158"/>
    </row>
    <row r="306" spans="1:12" ht="47.25" hidden="1" x14ac:dyDescent="0.25">
      <c r="A306" s="222">
        <v>2</v>
      </c>
      <c r="B306" s="178" t="s">
        <v>216</v>
      </c>
      <c r="C306" s="222"/>
      <c r="D306" s="222"/>
      <c r="E306" s="158"/>
      <c r="F306" s="158"/>
      <c r="G306" s="223"/>
      <c r="H306" s="229">
        <f>SUM(H307:H308)</f>
        <v>0</v>
      </c>
      <c r="I306" s="260"/>
      <c r="J306" s="244">
        <f>SUM(J307:J308)</f>
        <v>0</v>
      </c>
      <c r="K306" s="183">
        <f>H306-J306</f>
        <v>0</v>
      </c>
      <c r="L306" s="158"/>
    </row>
    <row r="307" spans="1:12" ht="47.25" hidden="1" x14ac:dyDescent="0.25">
      <c r="A307" s="220" t="s">
        <v>271</v>
      </c>
      <c r="B307" s="162" t="s">
        <v>359</v>
      </c>
      <c r="C307" s="220" t="s">
        <v>215</v>
      </c>
      <c r="D307" s="220">
        <v>50</v>
      </c>
      <c r="E307" s="158"/>
      <c r="F307" s="158"/>
      <c r="G307" s="221"/>
      <c r="H307" s="228">
        <f t="shared" si="58"/>
        <v>0</v>
      </c>
      <c r="I307" s="259">
        <v>45582075</v>
      </c>
      <c r="J307" s="243"/>
      <c r="K307" s="183">
        <f t="shared" si="46"/>
        <v>0</v>
      </c>
      <c r="L307" s="158"/>
    </row>
    <row r="308" spans="1:12" ht="78.75" hidden="1" x14ac:dyDescent="0.25">
      <c r="A308" s="220" t="s">
        <v>272</v>
      </c>
      <c r="B308" s="162" t="s">
        <v>360</v>
      </c>
      <c r="C308" s="220" t="s">
        <v>215</v>
      </c>
      <c r="D308" s="220">
        <v>11</v>
      </c>
      <c r="E308" s="158"/>
      <c r="F308" s="158"/>
      <c r="G308" s="221"/>
      <c r="H308" s="228">
        <f t="shared" si="58"/>
        <v>0</v>
      </c>
      <c r="I308" s="259">
        <v>40436550</v>
      </c>
      <c r="J308" s="243"/>
      <c r="K308" s="183">
        <f t="shared" si="46"/>
        <v>0</v>
      </c>
      <c r="L308" s="158"/>
    </row>
    <row r="309" spans="1:12" ht="47.25" x14ac:dyDescent="0.3">
      <c r="A309" s="156" t="s">
        <v>37</v>
      </c>
      <c r="B309" s="157" t="s">
        <v>266</v>
      </c>
      <c r="C309" s="181"/>
      <c r="D309" s="182"/>
      <c r="E309" s="182"/>
      <c r="F309" s="182"/>
      <c r="G309" s="182"/>
      <c r="H309" s="229">
        <f>H310</f>
        <v>0</v>
      </c>
      <c r="I309" s="239"/>
      <c r="J309" s="244">
        <f>J310</f>
        <v>0</v>
      </c>
      <c r="K309" s="183">
        <f t="shared" si="46"/>
        <v>0</v>
      </c>
      <c r="L309" s="158"/>
    </row>
    <row r="310" spans="1:12" ht="47.25" x14ac:dyDescent="0.25">
      <c r="A310" s="170">
        <v>1</v>
      </c>
      <c r="B310" s="176" t="s">
        <v>220</v>
      </c>
      <c r="C310" s="161" t="s">
        <v>221</v>
      </c>
      <c r="D310" s="170"/>
      <c r="E310" s="215"/>
      <c r="F310" s="158"/>
      <c r="G310" s="183"/>
      <c r="H310" s="228">
        <f>$D310*G310*IF(F310&lt;&gt;0,F310,1)</f>
        <v>0</v>
      </c>
      <c r="I310" s="261">
        <v>74957412.773000002</v>
      </c>
      <c r="J310" s="244">
        <f>$D310*IF(F310&lt;&gt;0,F310,1)*I310</f>
        <v>0</v>
      </c>
      <c r="K310" s="179">
        <f t="shared" si="46"/>
        <v>0</v>
      </c>
      <c r="L310" s="158"/>
    </row>
    <row r="311" spans="1:12" ht="47.25" x14ac:dyDescent="0.3">
      <c r="A311" s="156" t="s">
        <v>41</v>
      </c>
      <c r="B311" s="157" t="s">
        <v>222</v>
      </c>
      <c r="C311" s="181"/>
      <c r="D311" s="182"/>
      <c r="E311" s="182"/>
      <c r="F311" s="182"/>
      <c r="G311" s="182"/>
      <c r="H311" s="229">
        <f>SUM(H312:H314)</f>
        <v>2549301897.068182</v>
      </c>
      <c r="I311" s="239"/>
      <c r="J311" s="244">
        <f>SUM(J312:J314)</f>
        <v>1615318450</v>
      </c>
      <c r="K311" s="183">
        <f t="shared" si="46"/>
        <v>933983447.06818199</v>
      </c>
      <c r="L311" s="158"/>
    </row>
    <row r="312" spans="1:12" ht="47.25" x14ac:dyDescent="0.25">
      <c r="A312" s="170">
        <v>1</v>
      </c>
      <c r="B312" s="164" t="s">
        <v>223</v>
      </c>
      <c r="C312" s="161" t="s">
        <v>224</v>
      </c>
      <c r="D312" s="161">
        <v>1</v>
      </c>
      <c r="E312" s="161">
        <v>365</v>
      </c>
      <c r="F312" s="161">
        <v>1</v>
      </c>
      <c r="G312" s="151">
        <f>'[1]Đơn giá'!$J$364</f>
        <v>5904325.0636363644</v>
      </c>
      <c r="H312" s="228">
        <f>$D312*$E312*IF(F312&lt;&gt;0,F312,1)*G312</f>
        <v>2155078648.227273</v>
      </c>
      <c r="I312" s="243">
        <v>3747018</v>
      </c>
      <c r="J312" s="243">
        <f t="shared" ref="J312:J314" si="59">$D312*$E312*IF(F312&lt;&gt;0,F312,1)*I312</f>
        <v>1367661570</v>
      </c>
      <c r="K312" s="183">
        <f t="shared" si="46"/>
        <v>787417078.22727299</v>
      </c>
      <c r="L312" s="158"/>
    </row>
    <row r="313" spans="1:12" ht="31.5" x14ac:dyDescent="0.25">
      <c r="A313" s="170">
        <v>2</v>
      </c>
      <c r="B313" s="164" t="s">
        <v>227</v>
      </c>
      <c r="C313" s="161" t="s">
        <v>224</v>
      </c>
      <c r="D313" s="161">
        <v>1</v>
      </c>
      <c r="E313" s="161">
        <v>365</v>
      </c>
      <c r="F313" s="161">
        <v>1</v>
      </c>
      <c r="G313" s="151">
        <f>'[1]Đơn giá'!$J$363</f>
        <v>540031.84772727278</v>
      </c>
      <c r="H313" s="228">
        <f t="shared" ref="H313:H314" si="60">$D313*$E313*IF(F313&lt;&gt;0,F313,1)*G313</f>
        <v>197111624.42045456</v>
      </c>
      <c r="I313" s="243">
        <v>339256</v>
      </c>
      <c r="J313" s="243">
        <f t="shared" si="59"/>
        <v>123828440</v>
      </c>
      <c r="K313" s="183">
        <f t="shared" si="46"/>
        <v>73283184.420454562</v>
      </c>
      <c r="L313" s="158"/>
    </row>
    <row r="314" spans="1:12" ht="47.25" x14ac:dyDescent="0.25">
      <c r="A314" s="170">
        <v>3</v>
      </c>
      <c r="B314" s="164" t="s">
        <v>228</v>
      </c>
      <c r="C314" s="161" t="s">
        <v>224</v>
      </c>
      <c r="D314" s="161">
        <v>1</v>
      </c>
      <c r="E314" s="161">
        <v>365</v>
      </c>
      <c r="F314" s="161">
        <v>1</v>
      </c>
      <c r="G314" s="151">
        <f>G313</f>
        <v>540031.84772727278</v>
      </c>
      <c r="H314" s="228">
        <f t="shared" si="60"/>
        <v>197111624.42045456</v>
      </c>
      <c r="I314" s="243">
        <v>339256</v>
      </c>
      <c r="J314" s="243">
        <f t="shared" si="59"/>
        <v>123828440</v>
      </c>
      <c r="K314" s="183">
        <f t="shared" si="46"/>
        <v>73283184.420454562</v>
      </c>
      <c r="L314" s="158"/>
    </row>
    <row r="315" spans="1:12" ht="47.25" x14ac:dyDescent="0.3">
      <c r="A315" s="156" t="s">
        <v>53</v>
      </c>
      <c r="B315" s="157" t="s">
        <v>234</v>
      </c>
      <c r="C315" s="181"/>
      <c r="D315" s="182"/>
      <c r="E315" s="182"/>
      <c r="F315" s="182"/>
      <c r="G315" s="182"/>
      <c r="H315" s="229">
        <f>H316</f>
        <v>61651999.545340911</v>
      </c>
      <c r="I315" s="239"/>
      <c r="J315" s="244">
        <f>J316</f>
        <v>38742195</v>
      </c>
      <c r="K315" s="183">
        <f t="shared" ref="K315:K317" si="61">H315-J315</f>
        <v>22909804.545340911</v>
      </c>
      <c r="L315" s="158"/>
    </row>
    <row r="316" spans="1:12" ht="31.5" x14ac:dyDescent="0.25">
      <c r="A316" s="170">
        <v>1</v>
      </c>
      <c r="B316" s="162" t="s">
        <v>235</v>
      </c>
      <c r="C316" s="161" t="s">
        <v>109</v>
      </c>
      <c r="D316" s="161">
        <v>1</v>
      </c>
      <c r="E316" s="161">
        <v>365</v>
      </c>
      <c r="F316" s="158"/>
      <c r="G316" s="151">
        <f>'[1]Đơn giá'!$J$419</f>
        <v>168909.58779545454</v>
      </c>
      <c r="H316" s="228">
        <f>$D316*$E316*G316</f>
        <v>61651999.545340911</v>
      </c>
      <c r="I316" s="243">
        <v>106143</v>
      </c>
      <c r="J316" s="243">
        <f t="shared" ref="J316" si="62">$D316*$E316*IF(F316&lt;&gt;0,F316,1)*I316</f>
        <v>38742195</v>
      </c>
      <c r="K316" s="183">
        <f t="shared" si="61"/>
        <v>22909804.545340911</v>
      </c>
      <c r="L316" s="158"/>
    </row>
    <row r="317" spans="1:12" ht="27.75" customHeight="1" x14ac:dyDescent="0.25">
      <c r="A317" s="177"/>
      <c r="B317" s="178" t="s">
        <v>351</v>
      </c>
      <c r="C317" s="177"/>
      <c r="D317" s="177"/>
      <c r="E317" s="177"/>
      <c r="F317" s="177"/>
      <c r="G317" s="177"/>
      <c r="H317" s="236">
        <f>H315+H311+H309+H283+H188+H6</f>
        <v>17643173845.15683</v>
      </c>
      <c r="I317" s="262"/>
      <c r="J317" s="263">
        <f>J315+J311+J309+J283+J188+J6</f>
        <v>11993676245.4</v>
      </c>
      <c r="K317" s="179">
        <f t="shared" si="61"/>
        <v>5649497599.7568302</v>
      </c>
      <c r="L317" s="158"/>
    </row>
  </sheetData>
  <autoFilter ref="A3:K317" xr:uid="{00000000-0009-0000-0000-000001000000}">
    <filterColumn colId="6" showButton="0"/>
    <filterColumn colId="8" showButton="0"/>
  </autoFilter>
  <mergeCells count="11">
    <mergeCell ref="I3:I4"/>
    <mergeCell ref="J3:J4"/>
    <mergeCell ref="L3:L4"/>
    <mergeCell ref="A1:K1"/>
    <mergeCell ref="A3:A4"/>
    <mergeCell ref="B3:B4"/>
    <mergeCell ref="C3:C4"/>
    <mergeCell ref="G3:H3"/>
    <mergeCell ref="D3:D4"/>
    <mergeCell ref="E3:E4"/>
    <mergeCell ref="F3:F4"/>
  </mergeCells>
  <conditionalFormatting sqref="B262:B266 B258:B260">
    <cfRule type="duplicateValues" dxfId="5" priority="30"/>
  </conditionalFormatting>
  <conditionalFormatting sqref="K6:K106 K108:K170 K181:K187 K191:K255 K258:K317">
    <cfRule type="cellIs" dxfId="4" priority="4" operator="lessThan">
      <formula>0</formula>
    </cfRule>
  </conditionalFormatting>
  <pageMargins left="0.7" right="0.24" top="0.38" bottom="0.39" header="0.3" footer="0.3"/>
  <pageSetup paperSize="9" scale="8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0"/>
  <sheetViews>
    <sheetView zoomScale="90" zoomScaleNormal="90" workbookViewId="0">
      <selection sqref="A1:XFD1"/>
    </sheetView>
  </sheetViews>
  <sheetFormatPr defaultColWidth="9.140625" defaultRowHeight="15.75" x14ac:dyDescent="0.25"/>
  <cols>
    <col min="1" max="1" width="5.28515625" style="300" customWidth="1"/>
    <col min="2" max="2" width="49.7109375" style="283" customWidth="1"/>
    <col min="3" max="3" width="10.42578125" style="284" customWidth="1"/>
    <col min="4" max="4" width="19.140625" style="284" customWidth="1"/>
    <col min="5" max="5" width="11" style="284" customWidth="1"/>
    <col min="6" max="6" width="14.28515625" style="283" customWidth="1"/>
    <col min="7" max="7" width="15.85546875" style="283" customWidth="1"/>
    <col min="8" max="8" width="10" style="283" customWidth="1"/>
    <col min="9" max="9" width="9.140625" style="283"/>
    <col min="10" max="10" width="13.5703125" style="283" customWidth="1"/>
    <col min="11" max="16384" width="9.140625" style="283"/>
  </cols>
  <sheetData>
    <row r="1" spans="1:8" ht="35.25" customHeight="1" x14ac:dyDescent="0.25">
      <c r="A1" s="311" t="s">
        <v>446</v>
      </c>
      <c r="B1" s="311"/>
      <c r="C1" s="311"/>
      <c r="D1" s="311"/>
      <c r="E1" s="311"/>
      <c r="F1" s="311"/>
      <c r="G1" s="311"/>
    </row>
    <row r="2" spans="1:8" ht="16.5" customHeight="1" x14ac:dyDescent="0.25">
      <c r="A2" s="286"/>
      <c r="B2" s="286"/>
      <c r="C2" s="286"/>
      <c r="D2" s="286"/>
      <c r="E2" s="286"/>
      <c r="F2" s="286"/>
      <c r="G2" s="286"/>
    </row>
    <row r="3" spans="1:8" x14ac:dyDescent="0.25">
      <c r="A3" s="298"/>
      <c r="B3" s="291"/>
      <c r="C3" s="291"/>
      <c r="F3" s="310" t="s">
        <v>437</v>
      </c>
      <c r="G3" s="310"/>
    </row>
    <row r="4" spans="1:8" ht="15.75" customHeight="1" x14ac:dyDescent="0.25">
      <c r="A4" s="312" t="s">
        <v>369</v>
      </c>
      <c r="B4" s="312" t="s">
        <v>370</v>
      </c>
      <c r="C4" s="312" t="s">
        <v>371</v>
      </c>
      <c r="D4" s="312" t="s">
        <v>6</v>
      </c>
      <c r="E4" s="312" t="s">
        <v>5</v>
      </c>
      <c r="F4" s="312" t="s">
        <v>439</v>
      </c>
      <c r="G4" s="314" t="s">
        <v>7</v>
      </c>
      <c r="H4" s="322" t="s">
        <v>438</v>
      </c>
    </row>
    <row r="5" spans="1:8" s="284" customFormat="1" ht="48.75" customHeight="1" x14ac:dyDescent="0.25">
      <c r="A5" s="313"/>
      <c r="B5" s="313"/>
      <c r="C5" s="313"/>
      <c r="D5" s="313"/>
      <c r="E5" s="313"/>
      <c r="F5" s="313"/>
      <c r="G5" s="315"/>
      <c r="H5" s="323"/>
    </row>
    <row r="6" spans="1:8" s="306" customFormat="1" ht="39" customHeight="1" x14ac:dyDescent="0.25">
      <c r="A6" s="299"/>
      <c r="B6" s="316" t="s">
        <v>442</v>
      </c>
      <c r="C6" s="317"/>
      <c r="D6" s="317"/>
      <c r="E6" s="317"/>
      <c r="F6" s="318"/>
      <c r="G6" s="294">
        <f>G7+G16</f>
        <v>1449613990</v>
      </c>
      <c r="H6" s="305"/>
    </row>
    <row r="7" spans="1:8" s="306" customFormat="1" ht="41.25" customHeight="1" x14ac:dyDescent="0.25">
      <c r="A7" s="299" t="s">
        <v>11</v>
      </c>
      <c r="B7" s="319" t="s">
        <v>443</v>
      </c>
      <c r="C7" s="320"/>
      <c r="D7" s="320"/>
      <c r="E7" s="320"/>
      <c r="F7" s="321"/>
      <c r="G7" s="294">
        <f>SUM(G8:G15)</f>
        <v>270263990</v>
      </c>
      <c r="H7" s="305"/>
    </row>
    <row r="8" spans="1:8" s="307" customFormat="1" ht="24" customHeight="1" x14ac:dyDescent="0.25">
      <c r="A8" s="292">
        <v>1</v>
      </c>
      <c r="B8" s="303" t="s">
        <v>414</v>
      </c>
      <c r="C8" s="292" t="s">
        <v>30</v>
      </c>
      <c r="D8" s="292"/>
      <c r="E8" s="292">
        <v>20</v>
      </c>
      <c r="F8" s="295">
        <v>702905</v>
      </c>
      <c r="G8" s="293">
        <f t="shared" ref="G8:G30" si="0">E8*F8</f>
        <v>14058100</v>
      </c>
      <c r="H8" s="303"/>
    </row>
    <row r="9" spans="1:8" s="307" customFormat="1" ht="24" customHeight="1" x14ac:dyDescent="0.25">
      <c r="A9" s="292">
        <v>2</v>
      </c>
      <c r="B9" s="303" t="s">
        <v>415</v>
      </c>
      <c r="C9" s="292" t="s">
        <v>30</v>
      </c>
      <c r="D9" s="292"/>
      <c r="E9" s="292">
        <v>20</v>
      </c>
      <c r="F9" s="295">
        <v>702905</v>
      </c>
      <c r="G9" s="293">
        <f t="shared" si="0"/>
        <v>14058100</v>
      </c>
      <c r="H9" s="303"/>
    </row>
    <row r="10" spans="1:8" s="307" customFormat="1" ht="24" customHeight="1" x14ac:dyDescent="0.25">
      <c r="A10" s="292">
        <v>3</v>
      </c>
      <c r="B10" s="303" t="s">
        <v>416</v>
      </c>
      <c r="C10" s="292" t="s">
        <v>30</v>
      </c>
      <c r="D10" s="292"/>
      <c r="E10" s="292">
        <v>30</v>
      </c>
      <c r="F10" s="295">
        <v>421614</v>
      </c>
      <c r="G10" s="293">
        <f t="shared" si="0"/>
        <v>12648420</v>
      </c>
      <c r="H10" s="303"/>
    </row>
    <row r="11" spans="1:8" s="307" customFormat="1" ht="24" customHeight="1" x14ac:dyDescent="0.25">
      <c r="A11" s="292">
        <v>4</v>
      </c>
      <c r="B11" s="303" t="s">
        <v>417</v>
      </c>
      <c r="C11" s="292" t="s">
        <v>30</v>
      </c>
      <c r="D11" s="292"/>
      <c r="E11" s="292">
        <v>30</v>
      </c>
      <c r="F11" s="295">
        <v>222699</v>
      </c>
      <c r="G11" s="293">
        <f t="shared" si="0"/>
        <v>6680970</v>
      </c>
      <c r="H11" s="303"/>
    </row>
    <row r="12" spans="1:8" s="307" customFormat="1" ht="24" customHeight="1" x14ac:dyDescent="0.25">
      <c r="A12" s="292">
        <v>5</v>
      </c>
      <c r="B12" s="303" t="s">
        <v>418</v>
      </c>
      <c r="C12" s="292" t="s">
        <v>30</v>
      </c>
      <c r="D12" s="292"/>
      <c r="E12" s="292">
        <v>30</v>
      </c>
      <c r="F12" s="295">
        <v>81616</v>
      </c>
      <c r="G12" s="293">
        <f t="shared" si="0"/>
        <v>2448480</v>
      </c>
      <c r="H12" s="303"/>
    </row>
    <row r="13" spans="1:8" s="307" customFormat="1" ht="24" customHeight="1" x14ac:dyDescent="0.25">
      <c r="A13" s="292">
        <v>6</v>
      </c>
      <c r="B13" s="303" t="s">
        <v>419</v>
      </c>
      <c r="C13" s="292" t="s">
        <v>30</v>
      </c>
      <c r="D13" s="292"/>
      <c r="E13" s="292">
        <v>30</v>
      </c>
      <c r="F13" s="295">
        <v>173863</v>
      </c>
      <c r="G13" s="293">
        <f t="shared" si="0"/>
        <v>5215890</v>
      </c>
      <c r="H13" s="303"/>
    </row>
    <row r="14" spans="1:8" s="307" customFormat="1" ht="24" customHeight="1" x14ac:dyDescent="0.25">
      <c r="A14" s="292">
        <v>7</v>
      </c>
      <c r="B14" s="303" t="s">
        <v>420</v>
      </c>
      <c r="C14" s="292" t="s">
        <v>30</v>
      </c>
      <c r="D14" s="292"/>
      <c r="E14" s="292">
        <v>30</v>
      </c>
      <c r="F14" s="295">
        <v>615167</v>
      </c>
      <c r="G14" s="293">
        <f t="shared" si="0"/>
        <v>18455010</v>
      </c>
      <c r="H14" s="303"/>
    </row>
    <row r="15" spans="1:8" s="307" customFormat="1" ht="24" customHeight="1" x14ac:dyDescent="0.25">
      <c r="A15" s="292">
        <v>8</v>
      </c>
      <c r="B15" s="303" t="s">
        <v>421</v>
      </c>
      <c r="C15" s="292" t="s">
        <v>30</v>
      </c>
      <c r="D15" s="292"/>
      <c r="E15" s="292">
        <v>30</v>
      </c>
      <c r="F15" s="295">
        <v>6556634</v>
      </c>
      <c r="G15" s="293">
        <f t="shared" si="0"/>
        <v>196699020</v>
      </c>
      <c r="H15" s="303"/>
    </row>
    <row r="16" spans="1:8" s="306" customFormat="1" ht="45" customHeight="1" x14ac:dyDescent="0.25">
      <c r="A16" s="299" t="s">
        <v>27</v>
      </c>
      <c r="B16" s="316" t="s">
        <v>441</v>
      </c>
      <c r="C16" s="317"/>
      <c r="D16" s="317"/>
      <c r="E16" s="317"/>
      <c r="F16" s="318"/>
      <c r="G16" s="294">
        <f>SUM(G17:G30)</f>
        <v>1179350000</v>
      </c>
      <c r="H16" s="305"/>
    </row>
    <row r="17" spans="1:10" ht="227.25" customHeight="1" x14ac:dyDescent="0.25">
      <c r="A17" s="292">
        <v>1</v>
      </c>
      <c r="B17" s="297" t="s">
        <v>422</v>
      </c>
      <c r="C17" s="292" t="s">
        <v>432</v>
      </c>
      <c r="D17" s="292" t="s">
        <v>433</v>
      </c>
      <c r="E17" s="292">
        <v>9</v>
      </c>
      <c r="F17" s="287">
        <v>13684000</v>
      </c>
      <c r="G17" s="293">
        <f t="shared" si="0"/>
        <v>123156000</v>
      </c>
      <c r="H17" s="296"/>
    </row>
    <row r="18" spans="1:10" ht="64.5" customHeight="1" x14ac:dyDescent="0.25">
      <c r="A18" s="292">
        <v>2</v>
      </c>
      <c r="B18" s="297" t="s">
        <v>423</v>
      </c>
      <c r="C18" s="292" t="s">
        <v>432</v>
      </c>
      <c r="D18" s="292" t="s">
        <v>433</v>
      </c>
      <c r="E18" s="292">
        <v>2</v>
      </c>
      <c r="F18" s="287">
        <v>99308000</v>
      </c>
      <c r="G18" s="293">
        <f t="shared" si="0"/>
        <v>198616000</v>
      </c>
      <c r="H18" s="296"/>
    </row>
    <row r="19" spans="1:10" ht="31.5" x14ac:dyDescent="0.25">
      <c r="A19" s="292">
        <v>3</v>
      </c>
      <c r="B19" s="288" t="s">
        <v>424</v>
      </c>
      <c r="C19" s="292" t="s">
        <v>432</v>
      </c>
      <c r="D19" s="292" t="s">
        <v>433</v>
      </c>
      <c r="E19" s="292">
        <v>1</v>
      </c>
      <c r="F19" s="287">
        <v>17202000</v>
      </c>
      <c r="G19" s="293">
        <f t="shared" si="0"/>
        <v>17202000</v>
      </c>
      <c r="H19" s="296"/>
    </row>
    <row r="20" spans="1:10" ht="126" x14ac:dyDescent="0.25">
      <c r="A20" s="292">
        <v>4</v>
      </c>
      <c r="B20" s="21" t="s">
        <v>425</v>
      </c>
      <c r="C20" s="292" t="s">
        <v>432</v>
      </c>
      <c r="D20" s="292" t="s">
        <v>433</v>
      </c>
      <c r="E20" s="292">
        <v>4</v>
      </c>
      <c r="F20" s="287">
        <v>23236000</v>
      </c>
      <c r="G20" s="293">
        <f t="shared" si="0"/>
        <v>92944000</v>
      </c>
      <c r="H20" s="296"/>
    </row>
    <row r="21" spans="1:10" ht="63" x14ac:dyDescent="0.25">
      <c r="A21" s="292">
        <v>5</v>
      </c>
      <c r="B21" s="21" t="s">
        <v>434</v>
      </c>
      <c r="C21" s="292" t="s">
        <v>432</v>
      </c>
      <c r="D21" s="292" t="s">
        <v>433</v>
      </c>
      <c r="E21" s="292">
        <v>1</v>
      </c>
      <c r="F21" s="287">
        <v>24259000</v>
      </c>
      <c r="G21" s="293">
        <f t="shared" si="0"/>
        <v>24259000</v>
      </c>
      <c r="H21" s="296"/>
    </row>
    <row r="22" spans="1:10" ht="78.75" x14ac:dyDescent="0.25">
      <c r="A22" s="292">
        <v>6</v>
      </c>
      <c r="B22" s="21" t="s">
        <v>426</v>
      </c>
      <c r="C22" s="292" t="s">
        <v>432</v>
      </c>
      <c r="D22" s="292" t="s">
        <v>433</v>
      </c>
      <c r="E22" s="292">
        <v>1</v>
      </c>
      <c r="F22" s="287">
        <v>24259000</v>
      </c>
      <c r="G22" s="293">
        <f t="shared" si="0"/>
        <v>24259000</v>
      </c>
      <c r="H22" s="296"/>
    </row>
    <row r="23" spans="1:10" ht="156.75" customHeight="1" x14ac:dyDescent="0.25">
      <c r="A23" s="292">
        <v>7</v>
      </c>
      <c r="B23" s="289" t="s">
        <v>427</v>
      </c>
      <c r="C23" s="292" t="s">
        <v>432</v>
      </c>
      <c r="D23" s="292" t="s">
        <v>433</v>
      </c>
      <c r="E23" s="292">
        <v>2</v>
      </c>
      <c r="F23" s="287">
        <v>24924000</v>
      </c>
      <c r="G23" s="293">
        <f t="shared" si="0"/>
        <v>49848000</v>
      </c>
      <c r="H23" s="296"/>
    </row>
    <row r="24" spans="1:10" ht="267.75" x14ac:dyDescent="0.25">
      <c r="A24" s="292">
        <v>8</v>
      </c>
      <c r="B24" s="21" t="s">
        <v>428</v>
      </c>
      <c r="C24" s="292" t="s">
        <v>432</v>
      </c>
      <c r="D24" s="292" t="s">
        <v>433</v>
      </c>
      <c r="E24" s="292">
        <v>5</v>
      </c>
      <c r="F24" s="287">
        <v>42352000</v>
      </c>
      <c r="G24" s="293">
        <f t="shared" si="0"/>
        <v>211760000</v>
      </c>
      <c r="H24" s="296"/>
    </row>
    <row r="25" spans="1:10" ht="110.25" x14ac:dyDescent="0.25">
      <c r="A25" s="292">
        <v>9</v>
      </c>
      <c r="B25" s="21" t="s">
        <v>440</v>
      </c>
      <c r="C25" s="292" t="s">
        <v>432</v>
      </c>
      <c r="D25" s="292" t="s">
        <v>433</v>
      </c>
      <c r="E25" s="292">
        <v>3</v>
      </c>
      <c r="F25" s="287">
        <v>43290000</v>
      </c>
      <c r="G25" s="293">
        <f t="shared" si="0"/>
        <v>129870000</v>
      </c>
      <c r="H25" s="296"/>
    </row>
    <row r="26" spans="1:10" ht="110.25" x14ac:dyDescent="0.25">
      <c r="A26" s="292">
        <v>10</v>
      </c>
      <c r="B26" s="21" t="s">
        <v>429</v>
      </c>
      <c r="C26" s="292" t="s">
        <v>432</v>
      </c>
      <c r="D26" s="292" t="s">
        <v>433</v>
      </c>
      <c r="E26" s="292">
        <v>2</v>
      </c>
      <c r="F26" s="287">
        <v>31115000</v>
      </c>
      <c r="G26" s="293">
        <f t="shared" si="0"/>
        <v>62230000</v>
      </c>
      <c r="H26" s="296"/>
    </row>
    <row r="27" spans="1:10" ht="78.75" x14ac:dyDescent="0.25">
      <c r="A27" s="292">
        <v>11</v>
      </c>
      <c r="B27" s="21" t="s">
        <v>435</v>
      </c>
      <c r="C27" s="292" t="s">
        <v>432</v>
      </c>
      <c r="D27" s="292" t="s">
        <v>433</v>
      </c>
      <c r="E27" s="292">
        <v>2</v>
      </c>
      <c r="F27" s="287">
        <v>26692000</v>
      </c>
      <c r="G27" s="293">
        <f t="shared" si="0"/>
        <v>53384000</v>
      </c>
      <c r="H27" s="296"/>
    </row>
    <row r="28" spans="1:10" ht="126" x14ac:dyDescent="0.25">
      <c r="A28" s="292">
        <v>12</v>
      </c>
      <c r="B28" s="21" t="s">
        <v>436</v>
      </c>
      <c r="C28" s="292" t="s">
        <v>432</v>
      </c>
      <c r="D28" s="292" t="s">
        <v>433</v>
      </c>
      <c r="E28" s="292">
        <v>4</v>
      </c>
      <c r="F28" s="287">
        <v>26692000</v>
      </c>
      <c r="G28" s="293">
        <f t="shared" si="0"/>
        <v>106768000</v>
      </c>
      <c r="H28" s="296"/>
    </row>
    <row r="29" spans="1:10" ht="63" x14ac:dyDescent="0.25">
      <c r="A29" s="292">
        <v>13</v>
      </c>
      <c r="B29" s="288" t="s">
        <v>430</v>
      </c>
      <c r="C29" s="292" t="s">
        <v>432</v>
      </c>
      <c r="D29" s="292" t="s">
        <v>433</v>
      </c>
      <c r="E29" s="292">
        <v>2</v>
      </c>
      <c r="F29" s="287">
        <v>22855000</v>
      </c>
      <c r="G29" s="293">
        <f t="shared" si="0"/>
        <v>45710000</v>
      </c>
      <c r="H29" s="296"/>
    </row>
    <row r="30" spans="1:10" ht="63" x14ac:dyDescent="0.25">
      <c r="A30" s="292">
        <v>14</v>
      </c>
      <c r="B30" s="288" t="s">
        <v>431</v>
      </c>
      <c r="C30" s="292" t="s">
        <v>432</v>
      </c>
      <c r="D30" s="292" t="s">
        <v>433</v>
      </c>
      <c r="E30" s="292">
        <v>2</v>
      </c>
      <c r="F30" s="287">
        <v>19672000</v>
      </c>
      <c r="G30" s="293">
        <f t="shared" si="0"/>
        <v>39344000</v>
      </c>
      <c r="H30" s="296"/>
    </row>
    <row r="31" spans="1:10" x14ac:dyDescent="0.25">
      <c r="F31" s="290"/>
      <c r="J31" s="308"/>
    </row>
    <row r="32" spans="1:10" x14ac:dyDescent="0.25">
      <c r="F32" s="290"/>
    </row>
    <row r="33" spans="6:6" x14ac:dyDescent="0.25">
      <c r="F33" s="290"/>
    </row>
    <row r="34" spans="6:6" x14ac:dyDescent="0.25">
      <c r="F34" s="290"/>
    </row>
    <row r="35" spans="6:6" x14ac:dyDescent="0.25">
      <c r="F35" s="290"/>
    </row>
    <row r="36" spans="6:6" x14ac:dyDescent="0.25">
      <c r="F36" s="290"/>
    </row>
    <row r="37" spans="6:6" x14ac:dyDescent="0.25">
      <c r="F37" s="290"/>
    </row>
    <row r="38" spans="6:6" x14ac:dyDescent="0.25">
      <c r="F38" s="290"/>
    </row>
    <row r="39" spans="6:6" x14ac:dyDescent="0.25">
      <c r="F39" s="290"/>
    </row>
    <row r="40" spans="6:6" x14ac:dyDescent="0.25">
      <c r="F40" s="290"/>
    </row>
  </sheetData>
  <mergeCells count="13">
    <mergeCell ref="B6:F6"/>
    <mergeCell ref="B7:F7"/>
    <mergeCell ref="B16:F16"/>
    <mergeCell ref="H4:H5"/>
    <mergeCell ref="C4:C5"/>
    <mergeCell ref="F3:G3"/>
    <mergeCell ref="A1:G1"/>
    <mergeCell ref="D4:D5"/>
    <mergeCell ref="E4:E5"/>
    <mergeCell ref="F4:F5"/>
    <mergeCell ref="G4:G5"/>
    <mergeCell ref="A4:A5"/>
    <mergeCell ref="B4:B5"/>
  </mergeCells>
  <phoneticPr fontId="59" type="noConversion"/>
  <pageMargins left="0.43307086614173229" right="0.39370078740157483" top="0.39370078740157483" bottom="0.35433070866141736" header="0.35433070866141736"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8"/>
  <sheetViews>
    <sheetView zoomScale="110" zoomScaleNormal="110" workbookViewId="0">
      <selection activeCell="R5" sqref="R5"/>
    </sheetView>
  </sheetViews>
  <sheetFormatPr defaultColWidth="9.140625" defaultRowHeight="15.75" x14ac:dyDescent="0.25"/>
  <cols>
    <col min="1" max="1" width="5.28515625" style="273" customWidth="1"/>
    <col min="2" max="2" width="29.28515625" style="267" customWidth="1"/>
    <col min="3" max="3" width="8.140625" style="273" customWidth="1"/>
    <col min="4" max="7" width="9.140625" style="267"/>
    <col min="8" max="8" width="9.5703125" style="267" customWidth="1"/>
    <col min="9" max="9" width="11.5703125" style="268" customWidth="1"/>
    <col min="10" max="10" width="9.5703125" style="268" customWidth="1"/>
    <col min="11" max="12" width="9.140625" style="268"/>
    <col min="13" max="16384" width="9.140625" style="267"/>
  </cols>
  <sheetData>
    <row r="1" spans="1:12" ht="25.5" customHeight="1" x14ac:dyDescent="0.25">
      <c r="A1" s="311" t="s">
        <v>365</v>
      </c>
      <c r="B1" s="311"/>
      <c r="C1" s="311"/>
      <c r="D1" s="311"/>
      <c r="E1" s="311"/>
      <c r="F1" s="311"/>
      <c r="G1" s="311"/>
      <c r="H1" s="311"/>
      <c r="I1" s="311"/>
      <c r="J1" s="311"/>
      <c r="K1" s="311"/>
      <c r="L1" s="311"/>
    </row>
    <row r="2" spans="1:12" x14ac:dyDescent="0.25">
      <c r="A2" s="268"/>
      <c r="B2" s="268"/>
      <c r="C2" s="268"/>
      <c r="D2" s="268"/>
      <c r="E2" s="268"/>
      <c r="F2" s="268"/>
      <c r="G2" s="268"/>
      <c r="H2" s="268"/>
    </row>
    <row r="3" spans="1:12" s="270" customFormat="1" ht="30.75" customHeight="1" x14ac:dyDescent="0.2">
      <c r="A3" s="269" t="s">
        <v>366</v>
      </c>
      <c r="B3" s="269"/>
      <c r="C3" s="269"/>
      <c r="D3" s="333" t="s">
        <v>367</v>
      </c>
      <c r="E3" s="333"/>
      <c r="F3" s="333"/>
      <c r="G3" s="333"/>
      <c r="H3" s="269"/>
      <c r="I3" s="269"/>
      <c r="J3" s="333" t="s">
        <v>368</v>
      </c>
      <c r="K3" s="333"/>
      <c r="L3" s="333"/>
    </row>
    <row r="4" spans="1:12" ht="15.75" customHeight="1" x14ac:dyDescent="0.25">
      <c r="A4" s="334" t="s">
        <v>369</v>
      </c>
      <c r="B4" s="334" t="s">
        <v>370</v>
      </c>
      <c r="C4" s="334" t="s">
        <v>371</v>
      </c>
      <c r="D4" s="336" t="s">
        <v>372</v>
      </c>
      <c r="E4" s="337"/>
      <c r="F4" s="337"/>
      <c r="G4" s="337"/>
      <c r="H4" s="337"/>
      <c r="I4" s="338"/>
      <c r="J4" s="334" t="s">
        <v>373</v>
      </c>
      <c r="K4" s="339" t="s">
        <v>374</v>
      </c>
      <c r="L4" s="339" t="s">
        <v>375</v>
      </c>
    </row>
    <row r="5" spans="1:12" s="273" customFormat="1" ht="33" customHeight="1" x14ac:dyDescent="0.25">
      <c r="A5" s="335"/>
      <c r="B5" s="335"/>
      <c r="C5" s="335"/>
      <c r="D5" s="271" t="s">
        <v>376</v>
      </c>
      <c r="E5" s="272" t="s">
        <v>377</v>
      </c>
      <c r="F5" s="272" t="s">
        <v>378</v>
      </c>
      <c r="G5" s="272" t="s">
        <v>379</v>
      </c>
      <c r="H5" s="272" t="s">
        <v>380</v>
      </c>
      <c r="I5" s="272" t="s">
        <v>381</v>
      </c>
      <c r="J5" s="335"/>
      <c r="K5" s="340"/>
      <c r="L5" s="340"/>
    </row>
    <row r="6" spans="1:12" s="273" customFormat="1" ht="20.25" customHeight="1" x14ac:dyDescent="0.25">
      <c r="A6" s="274"/>
      <c r="B6" s="274"/>
      <c r="C6" s="274"/>
      <c r="D6" s="275" t="s">
        <v>382</v>
      </c>
      <c r="E6" s="275" t="s">
        <v>383</v>
      </c>
      <c r="F6" s="275" t="s">
        <v>384</v>
      </c>
      <c r="G6" s="275" t="s">
        <v>385</v>
      </c>
      <c r="H6" s="275" t="s">
        <v>386</v>
      </c>
      <c r="I6" s="276" t="s">
        <v>387</v>
      </c>
      <c r="J6" s="275" t="s">
        <v>388</v>
      </c>
      <c r="K6" s="277" t="s">
        <v>389</v>
      </c>
      <c r="L6" s="277" t="s">
        <v>390</v>
      </c>
    </row>
    <row r="7" spans="1:12" ht="15.75" customHeight="1" x14ac:dyDescent="0.25">
      <c r="A7" s="272">
        <v>1</v>
      </c>
      <c r="B7" s="330" t="s">
        <v>391</v>
      </c>
      <c r="C7" s="331"/>
      <c r="D7" s="331"/>
      <c r="E7" s="331"/>
      <c r="F7" s="331"/>
      <c r="G7" s="331"/>
      <c r="H7" s="331"/>
      <c r="I7" s="331"/>
      <c r="J7" s="331"/>
      <c r="K7" s="331"/>
      <c r="L7" s="332"/>
    </row>
    <row r="8" spans="1:12" ht="63.75" customHeight="1" x14ac:dyDescent="0.25">
      <c r="A8" s="278">
        <v>1</v>
      </c>
      <c r="B8" s="279" t="s">
        <v>392</v>
      </c>
      <c r="C8" s="278" t="s">
        <v>393</v>
      </c>
      <c r="D8" s="280">
        <f>'[4]PB 02. Nhân công'!F5</f>
        <v>810900</v>
      </c>
      <c r="E8" s="281">
        <f>'[4]PB03. Vật liệu'!G5</f>
        <v>71345</v>
      </c>
      <c r="F8" s="281">
        <f>'[4]PB 04. Dụng cụ'!I5</f>
        <v>440</v>
      </c>
      <c r="G8" s="281">
        <f>'[4]PB 05. Năng lượng'!H5</f>
        <v>62023.200000000004</v>
      </c>
      <c r="H8" s="281">
        <f>'[4]PB 06. KH Thiết bị'!H5</f>
        <v>14209</v>
      </c>
      <c r="I8" s="280">
        <f t="shared" ref="I8:I28" si="0">SUM(D8:G8)</f>
        <v>944708.2</v>
      </c>
      <c r="J8" s="280">
        <f>I8*20%</f>
        <v>188941.64</v>
      </c>
      <c r="K8" s="280">
        <f>I8+J8</f>
        <v>1133649.8399999999</v>
      </c>
      <c r="L8" s="280">
        <f t="shared" ref="L8:L28" si="1">H8+K8</f>
        <v>1147858.8399999999</v>
      </c>
    </row>
    <row r="9" spans="1:12" ht="31.5" customHeight="1" x14ac:dyDescent="0.25">
      <c r="A9" s="278">
        <v>2</v>
      </c>
      <c r="B9" s="279" t="s">
        <v>394</v>
      </c>
      <c r="C9" s="278" t="s">
        <v>393</v>
      </c>
      <c r="D9" s="280">
        <f>'[4]PB 02. Nhân công'!F6</f>
        <v>810900</v>
      </c>
      <c r="E9" s="281">
        <f>'[4]PB03. Vật liệu'!G10</f>
        <v>71345</v>
      </c>
      <c r="F9" s="281">
        <f>'[4]PB 04. Dụng cụ'!I10</f>
        <v>440</v>
      </c>
      <c r="G9" s="281">
        <f>'[4]PB 05. Năng lượng'!H7</f>
        <v>62023.200000000004</v>
      </c>
      <c r="H9" s="281">
        <f>'[4]PB 06. KH Thiết bị'!H9</f>
        <v>14209</v>
      </c>
      <c r="I9" s="280">
        <f t="shared" si="0"/>
        <v>944708.2</v>
      </c>
      <c r="J9" s="280">
        <f t="shared" ref="J9:J28" si="2">I9*20%</f>
        <v>188941.64</v>
      </c>
      <c r="K9" s="280">
        <f t="shared" ref="K9:K28" si="3">I9+J9</f>
        <v>1133649.8399999999</v>
      </c>
      <c r="L9" s="280">
        <f t="shared" si="1"/>
        <v>1147858.8399999999</v>
      </c>
    </row>
    <row r="10" spans="1:12" ht="31.5" customHeight="1" x14ac:dyDescent="0.25">
      <c r="A10" s="278">
        <v>3</v>
      </c>
      <c r="B10" s="279" t="s">
        <v>395</v>
      </c>
      <c r="C10" s="278" t="s">
        <v>393</v>
      </c>
      <c r="D10" s="280">
        <f>'[4]PB 02. Nhân công'!F7</f>
        <v>810900</v>
      </c>
      <c r="E10" s="281">
        <f>'[4]PB03. Vật liệu'!G11</f>
        <v>71345</v>
      </c>
      <c r="F10" s="281">
        <f>'[4]PB 04. Dụng cụ'!I11</f>
        <v>440</v>
      </c>
      <c r="G10" s="281">
        <f>'[4]PB 05. Năng lượng'!H8</f>
        <v>62023.200000000004</v>
      </c>
      <c r="H10" s="281">
        <f>'[4]PB 06. KH Thiết bị'!H10</f>
        <v>14209</v>
      </c>
      <c r="I10" s="280">
        <f t="shared" si="0"/>
        <v>944708.2</v>
      </c>
      <c r="J10" s="280">
        <f t="shared" si="2"/>
        <v>188941.64</v>
      </c>
      <c r="K10" s="280">
        <f t="shared" si="3"/>
        <v>1133649.8399999999</v>
      </c>
      <c r="L10" s="280">
        <f t="shared" si="1"/>
        <v>1147858.8399999999</v>
      </c>
    </row>
    <row r="11" spans="1:12" ht="31.5" customHeight="1" x14ac:dyDescent="0.25">
      <c r="A11" s="278">
        <v>4</v>
      </c>
      <c r="B11" s="279" t="s">
        <v>396</v>
      </c>
      <c r="C11" s="278" t="s">
        <v>393</v>
      </c>
      <c r="D11" s="280">
        <f>'[4]PB 02. Nhân công'!F8</f>
        <v>405450</v>
      </c>
      <c r="E11" s="281">
        <f>'[4]PB03. Vật liệu'!G12</f>
        <v>285142</v>
      </c>
      <c r="F11" s="281">
        <f>'[4]PB 04. Dụng cụ'!I12</f>
        <v>236</v>
      </c>
      <c r="G11" s="282">
        <f>'[4]PB 05. Năng lượng'!H9</f>
        <v>0</v>
      </c>
      <c r="H11" s="281">
        <f>'[4]PB 06. KH Thiết bị'!H11</f>
        <v>1609</v>
      </c>
      <c r="I11" s="280">
        <f t="shared" si="0"/>
        <v>690828</v>
      </c>
      <c r="J11" s="280">
        <f t="shared" si="2"/>
        <v>138165.6</v>
      </c>
      <c r="K11" s="280">
        <f t="shared" si="3"/>
        <v>828993.6</v>
      </c>
      <c r="L11" s="280">
        <f t="shared" si="1"/>
        <v>830602.6</v>
      </c>
    </row>
    <row r="12" spans="1:12" ht="31.5" customHeight="1" x14ac:dyDescent="0.25">
      <c r="A12" s="278">
        <v>5</v>
      </c>
      <c r="B12" s="279" t="s">
        <v>397</v>
      </c>
      <c r="C12" s="278" t="s">
        <v>393</v>
      </c>
      <c r="D12" s="280">
        <f>'[4]PB 02. Nhân công'!F9</f>
        <v>405450</v>
      </c>
      <c r="E12" s="281">
        <f>'[4]PB03. Vật liệu'!G17</f>
        <v>403942</v>
      </c>
      <c r="F12" s="281">
        <f>'[4]PB 04. Dụng cụ'!I15</f>
        <v>236</v>
      </c>
      <c r="G12" s="282">
        <f>'[4]PB 05. Năng lượng'!H10</f>
        <v>0</v>
      </c>
      <c r="H12" s="281">
        <f>'[4]PB 06. KH Thiết bị'!H15</f>
        <v>8221</v>
      </c>
      <c r="I12" s="280">
        <f t="shared" si="0"/>
        <v>809628</v>
      </c>
      <c r="J12" s="280">
        <f t="shared" si="2"/>
        <v>161925.6</v>
      </c>
      <c r="K12" s="280">
        <f t="shared" si="3"/>
        <v>971553.6</v>
      </c>
      <c r="L12" s="280">
        <f t="shared" si="1"/>
        <v>979774.6</v>
      </c>
    </row>
    <row r="13" spans="1:12" ht="31.5" customHeight="1" x14ac:dyDescent="0.25">
      <c r="A13" s="278">
        <v>6</v>
      </c>
      <c r="B13" s="279" t="s">
        <v>398</v>
      </c>
      <c r="C13" s="278" t="s">
        <v>393</v>
      </c>
      <c r="D13" s="280">
        <f>'[4]PB 02. Nhân công'!F10</f>
        <v>405450</v>
      </c>
      <c r="E13" s="281">
        <f>'[4]PB03. Vật liệu'!G23</f>
        <v>32422</v>
      </c>
      <c r="F13" s="281">
        <f>'[4]PB 04. Dụng cụ'!I18</f>
        <v>236</v>
      </c>
      <c r="G13" s="282">
        <f>'[4]PB 05. Năng lượng'!H11</f>
        <v>0</v>
      </c>
      <c r="H13" s="281">
        <f>'[4]PB 06. KH Thiết bị'!H20</f>
        <v>8221</v>
      </c>
      <c r="I13" s="280">
        <f t="shared" si="0"/>
        <v>438108</v>
      </c>
      <c r="J13" s="280">
        <f t="shared" si="2"/>
        <v>87621.6</v>
      </c>
      <c r="K13" s="280">
        <f t="shared" si="3"/>
        <v>525729.6</v>
      </c>
      <c r="L13" s="280">
        <f t="shared" si="1"/>
        <v>533950.6</v>
      </c>
    </row>
    <row r="14" spans="1:12" ht="78" customHeight="1" x14ac:dyDescent="0.25">
      <c r="A14" s="278">
        <v>7</v>
      </c>
      <c r="B14" s="279" t="s">
        <v>399</v>
      </c>
      <c r="C14" s="278" t="s">
        <v>393</v>
      </c>
      <c r="D14" s="280">
        <f>'[4]PB 02. Nhân công'!F11</f>
        <v>810900</v>
      </c>
      <c r="E14" s="281">
        <f>'[4]PB03. Vật liệu'!G27</f>
        <v>92470</v>
      </c>
      <c r="F14" s="281">
        <f>'[4]PB 04. Dụng cụ'!I21</f>
        <v>81144</v>
      </c>
      <c r="G14" s="282">
        <f>'[4]PB 05. Năng lượng'!H12</f>
        <v>0</v>
      </c>
      <c r="H14" s="281">
        <f>'[4]PB 06. KH Thiết bị'!H21</f>
        <v>1409</v>
      </c>
      <c r="I14" s="280">
        <f t="shared" si="0"/>
        <v>984514</v>
      </c>
      <c r="J14" s="280">
        <f t="shared" si="2"/>
        <v>196902.80000000002</v>
      </c>
      <c r="K14" s="280">
        <f t="shared" si="3"/>
        <v>1181416.8</v>
      </c>
      <c r="L14" s="280">
        <f t="shared" si="1"/>
        <v>1182825.8</v>
      </c>
    </row>
    <row r="15" spans="1:12" ht="30" customHeight="1" x14ac:dyDescent="0.25">
      <c r="A15" s="278">
        <v>8</v>
      </c>
      <c r="B15" s="279" t="s">
        <v>412</v>
      </c>
      <c r="C15" s="278" t="s">
        <v>393</v>
      </c>
      <c r="D15" s="280">
        <f>'[4]PB 02. Nhân công'!F12</f>
        <v>405450</v>
      </c>
      <c r="E15" s="281">
        <f>'[4]PB03. Vật liệu'!G34</f>
        <v>40522</v>
      </c>
      <c r="F15" s="281">
        <f>'[4]PB 04. Dụng cụ'!I27</f>
        <v>81144</v>
      </c>
      <c r="G15" s="282">
        <f>'[4]PB 05. Năng lượng'!H13</f>
        <v>0</v>
      </c>
      <c r="H15" s="281">
        <f>'[4]PB 06. KH Thiết bị'!H25</f>
        <v>1409</v>
      </c>
      <c r="I15" s="280">
        <f t="shared" si="0"/>
        <v>527116</v>
      </c>
      <c r="J15" s="280">
        <f t="shared" si="2"/>
        <v>105423.20000000001</v>
      </c>
      <c r="K15" s="280">
        <f t="shared" si="3"/>
        <v>632539.19999999995</v>
      </c>
      <c r="L15" s="280">
        <f t="shared" si="1"/>
        <v>633948.19999999995</v>
      </c>
    </row>
    <row r="16" spans="1:12" ht="69.75" customHeight="1" x14ac:dyDescent="0.25">
      <c r="A16" s="278">
        <v>9</v>
      </c>
      <c r="B16" s="279" t="s">
        <v>400</v>
      </c>
      <c r="C16" s="278" t="s">
        <v>393</v>
      </c>
      <c r="D16" s="280">
        <f>'[4]PB 02. Nhân công'!F13</f>
        <v>405450</v>
      </c>
      <c r="E16" s="281">
        <f>'[4]PB03. Vật liệu'!G39</f>
        <v>17302</v>
      </c>
      <c r="F16" s="281">
        <f>'[4]PB 04. Dụng cụ'!I28</f>
        <v>4553</v>
      </c>
      <c r="G16" s="282">
        <f>'[4]PB 05. Năng lượng'!H14</f>
        <v>0</v>
      </c>
      <c r="H16" s="281">
        <f>'[4]PB 06. KH Thiết bị'!H26</f>
        <v>1209</v>
      </c>
      <c r="I16" s="280">
        <f t="shared" si="0"/>
        <v>427305</v>
      </c>
      <c r="J16" s="280">
        <f t="shared" si="2"/>
        <v>85461</v>
      </c>
      <c r="K16" s="280">
        <f t="shared" si="3"/>
        <v>512766</v>
      </c>
      <c r="L16" s="280">
        <f t="shared" si="1"/>
        <v>513975</v>
      </c>
    </row>
    <row r="17" spans="1:12" ht="30.75" customHeight="1" x14ac:dyDescent="0.25">
      <c r="A17" s="278">
        <v>10</v>
      </c>
      <c r="B17" s="279" t="s">
        <v>401</v>
      </c>
      <c r="C17" s="278" t="s">
        <v>393</v>
      </c>
      <c r="D17" s="280">
        <f>'[4]PB 02. Nhân công'!F14</f>
        <v>405450</v>
      </c>
      <c r="E17" s="281">
        <f>'[4]PB03. Vật liệu'!G43</f>
        <v>17302</v>
      </c>
      <c r="F17" s="281">
        <f>'[4]PB 04. Dụng cụ'!I33</f>
        <v>4553</v>
      </c>
      <c r="G17" s="282">
        <f>'[4]PB 05. Năng lượng'!H15</f>
        <v>0</v>
      </c>
      <c r="H17" s="281">
        <f>'[4]PB 06. KH Thiết bị'!H30</f>
        <v>1209</v>
      </c>
      <c r="I17" s="280">
        <f t="shared" si="0"/>
        <v>427305</v>
      </c>
      <c r="J17" s="280">
        <f t="shared" si="2"/>
        <v>85461</v>
      </c>
      <c r="K17" s="280">
        <f t="shared" si="3"/>
        <v>512766</v>
      </c>
      <c r="L17" s="280">
        <f t="shared" si="1"/>
        <v>513975</v>
      </c>
    </row>
    <row r="18" spans="1:12" ht="31.5" customHeight="1" x14ac:dyDescent="0.25">
      <c r="A18" s="278">
        <v>11</v>
      </c>
      <c r="B18" s="279" t="s">
        <v>402</v>
      </c>
      <c r="C18" s="278" t="s">
        <v>393</v>
      </c>
      <c r="D18" s="280">
        <f>'[4]PB 02. Nhân công'!F15</f>
        <v>405450</v>
      </c>
      <c r="E18" s="281">
        <f>'[4]PB03. Vật liệu'!G44</f>
        <v>17302</v>
      </c>
      <c r="F18" s="281">
        <f>'[4]PB 04. Dụng cụ'!I34</f>
        <v>4553</v>
      </c>
      <c r="G18" s="282">
        <f>'[4]PB 05. Năng lượng'!H16</f>
        <v>0</v>
      </c>
      <c r="H18" s="281">
        <f>'[4]PB 06. KH Thiết bị'!H31</f>
        <v>1209</v>
      </c>
      <c r="I18" s="280">
        <f t="shared" si="0"/>
        <v>427305</v>
      </c>
      <c r="J18" s="280">
        <f t="shared" si="2"/>
        <v>85461</v>
      </c>
      <c r="K18" s="280">
        <f t="shared" si="3"/>
        <v>512766</v>
      </c>
      <c r="L18" s="280">
        <f t="shared" si="1"/>
        <v>513975</v>
      </c>
    </row>
    <row r="19" spans="1:12" ht="63.75" x14ac:dyDescent="0.25">
      <c r="A19" s="278">
        <v>12</v>
      </c>
      <c r="B19" s="279" t="s">
        <v>403</v>
      </c>
      <c r="C19" s="278" t="s">
        <v>393</v>
      </c>
      <c r="D19" s="280">
        <f>'[4]PB 02. Nhân công'!F16</f>
        <v>405450</v>
      </c>
      <c r="E19" s="281">
        <f>'[4]PB03. Vật liệu'!G45</f>
        <v>44410</v>
      </c>
      <c r="F19" s="281">
        <f>'[4]PB 04. Dụng cụ'!I35</f>
        <v>633</v>
      </c>
      <c r="G19" s="282">
        <f>'[4]PB 05. Năng lượng'!H17</f>
        <v>0</v>
      </c>
      <c r="H19" s="281">
        <f>'[4]PB 06. KH Thiết bị'!H32</f>
        <v>389</v>
      </c>
      <c r="I19" s="280">
        <f t="shared" si="0"/>
        <v>450493</v>
      </c>
      <c r="J19" s="280">
        <f t="shared" si="2"/>
        <v>90098.6</v>
      </c>
      <c r="K19" s="280">
        <f t="shared" si="3"/>
        <v>540591.6</v>
      </c>
      <c r="L19" s="280">
        <f t="shared" si="1"/>
        <v>540980.6</v>
      </c>
    </row>
    <row r="20" spans="1:12" ht="31.5" customHeight="1" x14ac:dyDescent="0.25">
      <c r="A20" s="278">
        <v>13</v>
      </c>
      <c r="B20" s="279" t="s">
        <v>404</v>
      </c>
      <c r="C20" s="278" t="s">
        <v>393</v>
      </c>
      <c r="D20" s="280">
        <f>'[4]PB 02. Nhân công'!F17</f>
        <v>405450</v>
      </c>
      <c r="E20" s="281">
        <f>'[4]PB03. Vật liệu'!G52</f>
        <v>44410</v>
      </c>
      <c r="F20" s="281">
        <f>'[4]PB 04. Dụng cụ'!I42</f>
        <v>1306</v>
      </c>
      <c r="G20" s="282">
        <f>'[4]PB 05. Năng lượng'!H18</f>
        <v>0</v>
      </c>
      <c r="H20" s="281">
        <f>'[4]PB 06. KH Thiết bị'!H36</f>
        <v>389</v>
      </c>
      <c r="I20" s="280">
        <f t="shared" si="0"/>
        <v>451166</v>
      </c>
      <c r="J20" s="280">
        <f t="shared" si="2"/>
        <v>90233.200000000012</v>
      </c>
      <c r="K20" s="280">
        <f t="shared" si="3"/>
        <v>541399.19999999995</v>
      </c>
      <c r="L20" s="280">
        <f t="shared" si="1"/>
        <v>541788.19999999995</v>
      </c>
    </row>
    <row r="21" spans="1:12" ht="31.5" customHeight="1" x14ac:dyDescent="0.25">
      <c r="A21" s="278">
        <v>14</v>
      </c>
      <c r="B21" s="279" t="s">
        <v>405</v>
      </c>
      <c r="C21" s="278" t="s">
        <v>393</v>
      </c>
      <c r="D21" s="280">
        <f>'[4]PB 02. Nhân công'!F18</f>
        <v>405450</v>
      </c>
      <c r="E21" s="281">
        <f>'[4]PB03. Vật liệu'!G53</f>
        <v>44410</v>
      </c>
      <c r="F21" s="281">
        <f>'[4]PB 04. Dụng cụ'!I50</f>
        <v>1306</v>
      </c>
      <c r="G21" s="282">
        <f>'[4]PB 05. Năng lượng'!H19</f>
        <v>0</v>
      </c>
      <c r="H21" s="281">
        <f>'[4]PB 06. KH Thiết bị'!H37</f>
        <v>389</v>
      </c>
      <c r="I21" s="280">
        <f t="shared" si="0"/>
        <v>451166</v>
      </c>
      <c r="J21" s="280">
        <f t="shared" si="2"/>
        <v>90233.200000000012</v>
      </c>
      <c r="K21" s="280">
        <f t="shared" si="3"/>
        <v>541399.19999999995</v>
      </c>
      <c r="L21" s="280">
        <f t="shared" si="1"/>
        <v>541788.19999999995</v>
      </c>
    </row>
    <row r="22" spans="1:12" ht="31.5" customHeight="1" x14ac:dyDescent="0.25">
      <c r="A22" s="278">
        <v>15</v>
      </c>
      <c r="B22" s="279" t="s">
        <v>406</v>
      </c>
      <c r="C22" s="278" t="s">
        <v>393</v>
      </c>
      <c r="D22" s="280">
        <f>'[4]PB 02. Nhân công'!F19</f>
        <v>405450</v>
      </c>
      <c r="E22" s="281">
        <f>'[4]PB03. Vật liệu'!G54</f>
        <v>44410</v>
      </c>
      <c r="F22" s="281">
        <f>'[4]PB 04. Dụng cụ'!I51</f>
        <v>1861</v>
      </c>
      <c r="G22" s="282">
        <f>'[4]PB 05. Năng lượng'!H20</f>
        <v>0</v>
      </c>
      <c r="H22" s="281">
        <f>'[4]PB 06. KH Thiết bị'!H38</f>
        <v>389</v>
      </c>
      <c r="I22" s="280">
        <f t="shared" si="0"/>
        <v>451721</v>
      </c>
      <c r="J22" s="280">
        <f t="shared" si="2"/>
        <v>90344.200000000012</v>
      </c>
      <c r="K22" s="280">
        <f t="shared" si="3"/>
        <v>542065.19999999995</v>
      </c>
      <c r="L22" s="280">
        <f t="shared" si="1"/>
        <v>542454.19999999995</v>
      </c>
    </row>
    <row r="23" spans="1:12" ht="25.5" x14ac:dyDescent="0.25">
      <c r="A23" s="278">
        <v>16</v>
      </c>
      <c r="B23" s="279" t="s">
        <v>407</v>
      </c>
      <c r="C23" s="278" t="s">
        <v>393</v>
      </c>
      <c r="D23" s="280">
        <f>'[4]PB 02. Nhân công'!F20</f>
        <v>405450</v>
      </c>
      <c r="E23" s="281">
        <f>'[4]PB03. Vật liệu'!G55</f>
        <v>403942</v>
      </c>
      <c r="F23" s="281">
        <f>'[4]PB 04. Dụng cụ'!I56</f>
        <v>375</v>
      </c>
      <c r="G23" s="282">
        <f>'[4]PB 05. Năng lượng'!H21</f>
        <v>0</v>
      </c>
      <c r="H23" s="281">
        <f>'[4]PB 06. KH Thiết bị'!H39</f>
        <v>48209</v>
      </c>
      <c r="I23" s="280">
        <f t="shared" si="0"/>
        <v>809767</v>
      </c>
      <c r="J23" s="280">
        <f t="shared" si="2"/>
        <v>161953.40000000002</v>
      </c>
      <c r="K23" s="280">
        <f t="shared" si="3"/>
        <v>971720.4</v>
      </c>
      <c r="L23" s="280">
        <f t="shared" si="1"/>
        <v>1019929.4</v>
      </c>
    </row>
    <row r="24" spans="1:12" ht="32.25" customHeight="1" x14ac:dyDescent="0.25">
      <c r="A24" s="278">
        <v>17</v>
      </c>
      <c r="B24" s="279" t="s">
        <v>413</v>
      </c>
      <c r="C24" s="278" t="s">
        <v>393</v>
      </c>
      <c r="D24" s="280">
        <f>'[4]PB 02. Nhân công'!F21</f>
        <v>405450</v>
      </c>
      <c r="E24" s="281">
        <f>'[4]PB03. Vật liệu'!G61</f>
        <v>27670</v>
      </c>
      <c r="F24" s="281">
        <f>'[4]PB 04. Dụng cụ'!I61</f>
        <v>360</v>
      </c>
      <c r="G24" s="282">
        <f>'[4]PB 05. Năng lượng'!H22</f>
        <v>0</v>
      </c>
      <c r="H24" s="281">
        <f>'[4]PB 06. KH Thiết bị'!H44</f>
        <v>389</v>
      </c>
      <c r="I24" s="280">
        <f t="shared" si="0"/>
        <v>433480</v>
      </c>
      <c r="J24" s="280">
        <f t="shared" si="2"/>
        <v>86696</v>
      </c>
      <c r="K24" s="280">
        <f t="shared" si="3"/>
        <v>520176</v>
      </c>
      <c r="L24" s="280">
        <f t="shared" si="1"/>
        <v>520565</v>
      </c>
    </row>
    <row r="25" spans="1:12" ht="72.75" customHeight="1" x14ac:dyDescent="0.25">
      <c r="A25" s="278">
        <v>18</v>
      </c>
      <c r="B25" s="279" t="s">
        <v>408</v>
      </c>
      <c r="C25" s="278" t="s">
        <v>393</v>
      </c>
      <c r="D25" s="280">
        <f>'[4]PB 02. Nhân công'!F22</f>
        <v>405450</v>
      </c>
      <c r="E25" s="281">
        <f>'[4]PB03. Vật liệu'!G66</f>
        <v>17734</v>
      </c>
      <c r="F25" s="281">
        <f>'[4]PB 04. Dụng cụ'!I66</f>
        <v>347</v>
      </c>
      <c r="G25" s="282">
        <f>'[4]PB 05. Năng lượng'!H23</f>
        <v>0</v>
      </c>
      <c r="H25" s="281">
        <f>'[4]PB 06. KH Thiết bị'!H48</f>
        <v>209</v>
      </c>
      <c r="I25" s="280">
        <f t="shared" si="0"/>
        <v>423531</v>
      </c>
      <c r="J25" s="280">
        <f t="shared" si="2"/>
        <v>84706.200000000012</v>
      </c>
      <c r="K25" s="280">
        <f t="shared" si="3"/>
        <v>508237.2</v>
      </c>
      <c r="L25" s="280">
        <f t="shared" si="1"/>
        <v>508446.2</v>
      </c>
    </row>
    <row r="26" spans="1:12" ht="25.5" x14ac:dyDescent="0.25">
      <c r="A26" s="278">
        <v>19</v>
      </c>
      <c r="B26" s="279" t="s">
        <v>409</v>
      </c>
      <c r="C26" s="278" t="s">
        <v>393</v>
      </c>
      <c r="D26" s="280">
        <f>'[4]PB 02. Nhân công'!F23</f>
        <v>405450</v>
      </c>
      <c r="E26" s="281">
        <f>'[4]PB03. Vật liệu'!G70</f>
        <v>17734</v>
      </c>
      <c r="F26" s="281">
        <f>'[4]PB 04. Dụng cụ'!I70</f>
        <v>347</v>
      </c>
      <c r="G26" s="282">
        <f>'[4]PB 05. Năng lượng'!H24</f>
        <v>0</v>
      </c>
      <c r="H26" s="281">
        <f>'[4]PB 06. KH Thiết bị'!H51</f>
        <v>209</v>
      </c>
      <c r="I26" s="280">
        <f t="shared" si="0"/>
        <v>423531</v>
      </c>
      <c r="J26" s="280">
        <f t="shared" si="2"/>
        <v>84706.200000000012</v>
      </c>
      <c r="K26" s="280">
        <f t="shared" si="3"/>
        <v>508237.2</v>
      </c>
      <c r="L26" s="280">
        <f t="shared" si="1"/>
        <v>508446.2</v>
      </c>
    </row>
    <row r="27" spans="1:12" ht="25.5" x14ac:dyDescent="0.25">
      <c r="A27" s="278">
        <v>20</v>
      </c>
      <c r="B27" s="279" t="s">
        <v>410</v>
      </c>
      <c r="C27" s="278" t="s">
        <v>393</v>
      </c>
      <c r="D27" s="280">
        <f>'[4]PB 02. Nhân công'!F24</f>
        <v>405450</v>
      </c>
      <c r="E27" s="281">
        <f>'[4]PB03. Vật liệu'!G71</f>
        <v>17734</v>
      </c>
      <c r="F27" s="281">
        <f>'[4]PB 04. Dụng cụ'!I71</f>
        <v>347</v>
      </c>
      <c r="G27" s="282">
        <f>'[4]PB 05. Năng lượng'!H25</f>
        <v>0</v>
      </c>
      <c r="H27" s="281">
        <f>'[4]PB 06. KH Thiết bị'!H52</f>
        <v>209</v>
      </c>
      <c r="I27" s="280">
        <f t="shared" si="0"/>
        <v>423531</v>
      </c>
      <c r="J27" s="280">
        <f t="shared" si="2"/>
        <v>84706.200000000012</v>
      </c>
      <c r="K27" s="280">
        <f t="shared" si="3"/>
        <v>508237.2</v>
      </c>
      <c r="L27" s="280">
        <f t="shared" si="1"/>
        <v>508446.2</v>
      </c>
    </row>
    <row r="28" spans="1:12" ht="30.75" customHeight="1" x14ac:dyDescent="0.25">
      <c r="A28" s="278">
        <v>21</v>
      </c>
      <c r="B28" s="279" t="s">
        <v>411</v>
      </c>
      <c r="C28" s="278" t="s">
        <v>393</v>
      </c>
      <c r="D28" s="280">
        <f>'[4]PB 02. Nhân công'!F25</f>
        <v>405450</v>
      </c>
      <c r="E28" s="281">
        <f>'[4]PB03. Vật liệu'!G72</f>
        <v>17734</v>
      </c>
      <c r="F28" s="281">
        <f>'[4]PB 04. Dụng cụ'!I72</f>
        <v>347</v>
      </c>
      <c r="G28" s="282">
        <f>'[4]PB 05. Năng lượng'!H26</f>
        <v>0</v>
      </c>
      <c r="H28" s="281">
        <f>'[4]PB 06. KH Thiết bị'!H53</f>
        <v>209</v>
      </c>
      <c r="I28" s="280">
        <f t="shared" si="0"/>
        <v>423531</v>
      </c>
      <c r="J28" s="280">
        <f t="shared" si="2"/>
        <v>84706.200000000012</v>
      </c>
      <c r="K28" s="280">
        <f t="shared" si="3"/>
        <v>508237.2</v>
      </c>
      <c r="L28" s="280">
        <f t="shared" si="1"/>
        <v>508446.2</v>
      </c>
    </row>
  </sheetData>
  <mergeCells count="11">
    <mergeCell ref="B7:L7"/>
    <mergeCell ref="A1:L1"/>
    <mergeCell ref="D3:G3"/>
    <mergeCell ref="J3:L3"/>
    <mergeCell ref="A4:A5"/>
    <mergeCell ref="B4:B5"/>
    <mergeCell ref="C4:C5"/>
    <mergeCell ref="D4:I4"/>
    <mergeCell ref="J4:J5"/>
    <mergeCell ref="K4:K5"/>
    <mergeCell ref="L4:L5"/>
  </mergeCells>
  <pageMargins left="0.39" right="0.24" top="0.4" bottom="0.34" header="0.36"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359"/>
  <sheetViews>
    <sheetView topLeftCell="A315" zoomScaleNormal="100" workbookViewId="0">
      <selection activeCell="D318" sqref="D318"/>
    </sheetView>
  </sheetViews>
  <sheetFormatPr defaultRowHeight="15" x14ac:dyDescent="0.25"/>
  <cols>
    <col min="2" max="2" width="40.28515625" customWidth="1"/>
    <col min="3" max="3" width="15.7109375" customWidth="1"/>
    <col min="4" max="4" width="11" customWidth="1"/>
    <col min="5" max="6" width="12.140625" customWidth="1"/>
    <col min="7" max="7" width="15" customWidth="1"/>
    <col min="8" max="8" width="18.85546875" customWidth="1"/>
    <col min="9" max="9" width="13.28515625" hidden="1" customWidth="1"/>
    <col min="10" max="10" width="18.140625" hidden="1" customWidth="1"/>
    <col min="11" max="11" width="22.28515625" style="42" hidden="1" customWidth="1"/>
    <col min="12" max="12" width="20.28515625" customWidth="1"/>
    <col min="13" max="13" width="22.28515625" customWidth="1"/>
  </cols>
  <sheetData>
    <row r="1" spans="1:13" ht="54" customHeight="1" x14ac:dyDescent="0.3">
      <c r="A1" s="342" t="s">
        <v>343</v>
      </c>
      <c r="B1" s="343"/>
      <c r="C1" s="343"/>
      <c r="D1" s="343"/>
      <c r="E1" s="343"/>
      <c r="F1" s="343"/>
      <c r="G1" s="343"/>
      <c r="H1" s="343"/>
      <c r="I1" s="343"/>
      <c r="J1" s="343"/>
      <c r="K1" s="343"/>
    </row>
    <row r="3" spans="1:13" ht="115.5" customHeight="1" x14ac:dyDescent="0.25">
      <c r="A3" s="344" t="s">
        <v>0</v>
      </c>
      <c r="B3" s="341" t="s">
        <v>1</v>
      </c>
      <c r="C3" s="341" t="s">
        <v>2</v>
      </c>
      <c r="D3" s="341" t="s">
        <v>5</v>
      </c>
      <c r="E3" s="341" t="s">
        <v>6</v>
      </c>
      <c r="F3" s="341" t="s">
        <v>135</v>
      </c>
      <c r="G3" s="341" t="s">
        <v>344</v>
      </c>
      <c r="H3" s="341"/>
      <c r="I3" s="341" t="s">
        <v>276</v>
      </c>
      <c r="J3" s="341" t="s">
        <v>7</v>
      </c>
      <c r="K3" s="11" t="s">
        <v>3</v>
      </c>
      <c r="L3" s="341" t="s">
        <v>259</v>
      </c>
      <c r="M3" s="147"/>
    </row>
    <row r="4" spans="1:13" ht="18.75" x14ac:dyDescent="0.25">
      <c r="A4" s="344"/>
      <c r="B4" s="341"/>
      <c r="C4" s="341"/>
      <c r="D4" s="341"/>
      <c r="E4" s="341"/>
      <c r="F4" s="341"/>
      <c r="G4" s="11" t="s">
        <v>4</v>
      </c>
      <c r="H4" s="11" t="s">
        <v>7</v>
      </c>
      <c r="I4" s="341"/>
      <c r="J4" s="341"/>
      <c r="K4" s="23"/>
      <c r="L4" s="341"/>
    </row>
    <row r="5" spans="1:13" ht="16.5" x14ac:dyDescent="0.25">
      <c r="A5" s="22" t="s">
        <v>8</v>
      </c>
      <c r="B5" s="11" t="s">
        <v>9</v>
      </c>
      <c r="C5" s="11" t="s">
        <v>10</v>
      </c>
      <c r="D5" s="11">
        <v>1</v>
      </c>
      <c r="E5" s="11">
        <v>2</v>
      </c>
      <c r="F5" s="11">
        <v>3</v>
      </c>
      <c r="G5" s="11">
        <v>4</v>
      </c>
      <c r="H5" s="11" t="s">
        <v>136</v>
      </c>
      <c r="I5" s="11">
        <v>6</v>
      </c>
      <c r="J5" s="11" t="s">
        <v>137</v>
      </c>
      <c r="K5" s="22" t="s">
        <v>138</v>
      </c>
      <c r="L5" s="14"/>
    </row>
    <row r="6" spans="1:13" ht="94.5" x14ac:dyDescent="0.3">
      <c r="A6" s="24" t="s">
        <v>11</v>
      </c>
      <c r="B6" s="25" t="s">
        <v>265</v>
      </c>
      <c r="C6" s="26"/>
      <c r="D6" s="12"/>
      <c r="E6" s="12"/>
      <c r="F6" s="12"/>
      <c r="G6" s="12"/>
      <c r="H6" s="27">
        <f>H7+H60+H107+H261</f>
        <v>10385922420.070976</v>
      </c>
      <c r="I6" s="12"/>
      <c r="J6" s="27">
        <f>J7+J60+J107+J122</f>
        <v>10316805801</v>
      </c>
      <c r="K6" s="28">
        <f>H6-J6</f>
        <v>69116619.070976257</v>
      </c>
      <c r="L6" s="14"/>
    </row>
    <row r="7" spans="1:13" s="31" customFormat="1" ht="31.5" x14ac:dyDescent="0.25">
      <c r="A7" s="24" t="s">
        <v>112</v>
      </c>
      <c r="B7" s="25" t="s">
        <v>12</v>
      </c>
      <c r="C7" s="29"/>
      <c r="D7" s="30"/>
      <c r="E7" s="30"/>
      <c r="F7" s="30"/>
      <c r="G7" s="13"/>
      <c r="H7" s="27">
        <f>H8+H25</f>
        <v>752169683.18436861</v>
      </c>
      <c r="I7" s="13"/>
      <c r="J7" s="27">
        <f>J8+J25</f>
        <v>982774626</v>
      </c>
      <c r="K7" s="28">
        <f t="shared" ref="K7:K70" si="0">H7-J7</f>
        <v>-230604942.81563139</v>
      </c>
      <c r="L7" s="77"/>
    </row>
    <row r="8" spans="1:13" ht="21.75" customHeight="1" x14ac:dyDescent="0.25">
      <c r="A8" s="80" t="s">
        <v>8</v>
      </c>
      <c r="B8" s="81" t="s">
        <v>60</v>
      </c>
      <c r="C8" s="80"/>
      <c r="D8" s="80"/>
      <c r="E8" s="82"/>
      <c r="F8" s="82"/>
      <c r="G8" s="83"/>
      <c r="H8" s="84">
        <f>SUM(H10:H24)</f>
        <v>334380605.0964064</v>
      </c>
      <c r="I8" s="83"/>
      <c r="J8" s="84">
        <f>SUM(J10:J24)</f>
        <v>108667308</v>
      </c>
      <c r="K8" s="28">
        <f t="shared" si="0"/>
        <v>225713297.0964064</v>
      </c>
      <c r="L8" s="14"/>
    </row>
    <row r="9" spans="1:13" ht="15.75" x14ac:dyDescent="0.25">
      <c r="A9" s="80" t="s">
        <v>236</v>
      </c>
      <c r="B9" s="81" t="s">
        <v>14</v>
      </c>
      <c r="C9" s="80"/>
      <c r="D9" s="80"/>
      <c r="E9" s="82"/>
      <c r="F9" s="82"/>
      <c r="G9" s="83"/>
      <c r="H9" s="83"/>
      <c r="I9" s="83"/>
      <c r="J9" s="83"/>
      <c r="K9" s="28">
        <f t="shared" si="0"/>
        <v>0</v>
      </c>
      <c r="L9" s="14"/>
    </row>
    <row r="10" spans="1:13" ht="47.25" x14ac:dyDescent="0.25">
      <c r="A10" s="85">
        <v>1</v>
      </c>
      <c r="B10" s="86" t="s">
        <v>15</v>
      </c>
      <c r="C10" s="87" t="s">
        <v>16</v>
      </c>
      <c r="D10" s="85">
        <v>4</v>
      </c>
      <c r="E10" s="85">
        <v>1</v>
      </c>
      <c r="F10" s="85"/>
      <c r="G10" s="88">
        <f>'[3]Đơn giá'!$J$22</f>
        <v>3410602.6413196027</v>
      </c>
      <c r="H10" s="88">
        <f>$D10*$E10*G10</f>
        <v>13642410.565278411</v>
      </c>
      <c r="I10" s="88">
        <v>258632</v>
      </c>
      <c r="J10" s="88">
        <f>$D10*$E10*IF(F10&lt;&gt;0,F10,1)*I10</f>
        <v>1034528</v>
      </c>
      <c r="K10" s="28">
        <f t="shared" si="0"/>
        <v>12607882.565278411</v>
      </c>
      <c r="L10" s="14"/>
    </row>
    <row r="11" spans="1:13" ht="31.5" x14ac:dyDescent="0.25">
      <c r="A11" s="85">
        <v>2</v>
      </c>
      <c r="B11" s="86" t="s">
        <v>17</v>
      </c>
      <c r="C11" s="87" t="s">
        <v>16</v>
      </c>
      <c r="D11" s="85">
        <v>4</v>
      </c>
      <c r="E11" s="85">
        <v>1</v>
      </c>
      <c r="F11" s="85"/>
      <c r="G11" s="88">
        <f>'[3]Đơn giá'!$J$15</f>
        <v>8850481.4614900555</v>
      </c>
      <c r="H11" s="88">
        <f t="shared" ref="H11:H24" si="1">$D11*$E11*G11</f>
        <v>35401925.845960222</v>
      </c>
      <c r="I11" s="88">
        <v>232132</v>
      </c>
      <c r="J11" s="88">
        <f t="shared" ref="J11:J59" si="2">$D11*$E11*IF(F11&lt;&gt;0,F11,1)*I11</f>
        <v>928528</v>
      </c>
      <c r="K11" s="28">
        <f t="shared" si="0"/>
        <v>34473397.845960222</v>
      </c>
      <c r="L11" s="14"/>
    </row>
    <row r="12" spans="1:13" ht="47.25" x14ac:dyDescent="0.25">
      <c r="A12" s="85">
        <v>3</v>
      </c>
      <c r="B12" s="86" t="s">
        <v>18</v>
      </c>
      <c r="C12" s="87" t="s">
        <v>16</v>
      </c>
      <c r="D12" s="85">
        <v>8</v>
      </c>
      <c r="E12" s="85">
        <v>1</v>
      </c>
      <c r="F12" s="85"/>
      <c r="G12" s="88">
        <f>'[3]Đơn giá'!$J$9</f>
        <v>3627306.2738480112</v>
      </c>
      <c r="H12" s="88">
        <f t="shared" si="1"/>
        <v>29018450.190784089</v>
      </c>
      <c r="I12" s="88">
        <v>232132</v>
      </c>
      <c r="J12" s="88">
        <f t="shared" si="2"/>
        <v>1857056</v>
      </c>
      <c r="K12" s="28">
        <f t="shared" si="0"/>
        <v>27161394.190784089</v>
      </c>
      <c r="L12" s="14"/>
    </row>
    <row r="13" spans="1:13" ht="47.25" x14ac:dyDescent="0.25">
      <c r="A13" s="85">
        <v>4</v>
      </c>
      <c r="B13" s="86" t="s">
        <v>61</v>
      </c>
      <c r="C13" s="87" t="s">
        <v>16</v>
      </c>
      <c r="D13" s="85">
        <v>1</v>
      </c>
      <c r="E13" s="85">
        <v>1</v>
      </c>
      <c r="F13" s="85"/>
      <c r="G13" s="88">
        <f>'[3]Đơn giá'!$J$10</f>
        <v>1450922.5095392044</v>
      </c>
      <c r="H13" s="88">
        <f t="shared" si="1"/>
        <v>1450922.5095392044</v>
      </c>
      <c r="I13" s="88">
        <v>232132</v>
      </c>
      <c r="J13" s="88">
        <f t="shared" si="2"/>
        <v>232132</v>
      </c>
      <c r="K13" s="28">
        <f t="shared" si="0"/>
        <v>1218790.5095392044</v>
      </c>
      <c r="L13" s="14"/>
    </row>
    <row r="14" spans="1:13" ht="31.5" x14ac:dyDescent="0.25">
      <c r="A14" s="85">
        <v>5</v>
      </c>
      <c r="B14" s="86" t="s">
        <v>20</v>
      </c>
      <c r="C14" s="87" t="s">
        <v>16</v>
      </c>
      <c r="D14" s="85">
        <v>4</v>
      </c>
      <c r="E14" s="85">
        <v>1</v>
      </c>
      <c r="F14" s="85"/>
      <c r="G14" s="88">
        <f>'[3]Đơn giá'!$J$28</f>
        <v>3410602.6413196027</v>
      </c>
      <c r="H14" s="88">
        <f t="shared" si="1"/>
        <v>13642410.565278411</v>
      </c>
      <c r="I14" s="88">
        <v>232132</v>
      </c>
      <c r="J14" s="88">
        <f t="shared" si="2"/>
        <v>928528</v>
      </c>
      <c r="K14" s="28">
        <f t="shared" si="0"/>
        <v>12713882.565278411</v>
      </c>
      <c r="L14" s="14"/>
    </row>
    <row r="15" spans="1:13" ht="15.75" x14ac:dyDescent="0.25">
      <c r="A15" s="85">
        <v>6</v>
      </c>
      <c r="B15" s="86" t="s">
        <v>62</v>
      </c>
      <c r="C15" s="87" t="s">
        <v>16</v>
      </c>
      <c r="D15" s="85">
        <v>3</v>
      </c>
      <c r="E15" s="85">
        <v>1</v>
      </c>
      <c r="F15" s="85"/>
      <c r="G15" s="88">
        <f>'[3]Đơn giá'!$J$35</f>
        <v>2209124.3523920453</v>
      </c>
      <c r="H15" s="88">
        <f t="shared" si="1"/>
        <v>6627373.0571761355</v>
      </c>
      <c r="I15" s="88">
        <v>1049514</v>
      </c>
      <c r="J15" s="88">
        <f t="shared" si="2"/>
        <v>3148542</v>
      </c>
      <c r="K15" s="28">
        <f t="shared" si="0"/>
        <v>3478831.0571761355</v>
      </c>
      <c r="L15" s="14"/>
    </row>
    <row r="16" spans="1:13" ht="31.5" x14ac:dyDescent="0.25">
      <c r="A16" s="85">
        <v>7</v>
      </c>
      <c r="B16" s="86" t="s">
        <v>63</v>
      </c>
      <c r="C16" s="87" t="s">
        <v>16</v>
      </c>
      <c r="D16" s="85">
        <v>2</v>
      </c>
      <c r="E16" s="85">
        <v>1</v>
      </c>
      <c r="F16" s="85"/>
      <c r="G16" s="88">
        <f>'[3]Đơn giá'!$J$31</f>
        <v>1898617.6412556819</v>
      </c>
      <c r="H16" s="88">
        <f t="shared" si="1"/>
        <v>3797235.2825113637</v>
      </c>
      <c r="I16" s="88">
        <v>1049514</v>
      </c>
      <c r="J16" s="88">
        <f t="shared" si="2"/>
        <v>2099028</v>
      </c>
      <c r="K16" s="28">
        <f t="shared" si="0"/>
        <v>1698207.2825113637</v>
      </c>
      <c r="L16" s="14"/>
    </row>
    <row r="17" spans="1:14" ht="15.75" x14ac:dyDescent="0.25">
      <c r="A17" s="85">
        <v>8</v>
      </c>
      <c r="B17" s="86" t="s">
        <v>64</v>
      </c>
      <c r="C17" s="87" t="s">
        <v>16</v>
      </c>
      <c r="D17" s="85">
        <v>2</v>
      </c>
      <c r="E17" s="85">
        <v>1</v>
      </c>
      <c r="F17" s="85"/>
      <c r="G17" s="88">
        <f>G16</f>
        <v>1898617.6412556819</v>
      </c>
      <c r="H17" s="88">
        <f t="shared" si="1"/>
        <v>3797235.2825113637</v>
      </c>
      <c r="I17" s="88">
        <v>1049514</v>
      </c>
      <c r="J17" s="88">
        <f t="shared" si="2"/>
        <v>2099028</v>
      </c>
      <c r="K17" s="28">
        <f t="shared" si="0"/>
        <v>1698207.2825113637</v>
      </c>
      <c r="L17" s="14"/>
    </row>
    <row r="18" spans="1:14" ht="15.75" x14ac:dyDescent="0.25">
      <c r="A18" s="85">
        <v>9</v>
      </c>
      <c r="B18" s="86" t="s">
        <v>22</v>
      </c>
      <c r="C18" s="87" t="s">
        <v>16</v>
      </c>
      <c r="D18" s="85">
        <v>2</v>
      </c>
      <c r="E18" s="85">
        <v>1</v>
      </c>
      <c r="F18" s="85"/>
      <c r="G18" s="88">
        <f>'[3]Đơn giá'!$J$27</f>
        <v>3410602.6413196027</v>
      </c>
      <c r="H18" s="88">
        <f t="shared" si="1"/>
        <v>6821205.2826392055</v>
      </c>
      <c r="I18" s="88">
        <v>258632</v>
      </c>
      <c r="J18" s="88">
        <f t="shared" si="2"/>
        <v>517264</v>
      </c>
      <c r="K18" s="28">
        <f t="shared" si="0"/>
        <v>6303941.2826392055</v>
      </c>
      <c r="L18" s="14"/>
    </row>
    <row r="19" spans="1:14" ht="15.75" x14ac:dyDescent="0.25">
      <c r="A19" s="85">
        <v>10</v>
      </c>
      <c r="B19" s="86" t="s">
        <v>25</v>
      </c>
      <c r="C19" s="87" t="s">
        <v>26</v>
      </c>
      <c r="D19" s="146">
        <f>12+9</f>
        <v>21</v>
      </c>
      <c r="E19" s="85">
        <v>1</v>
      </c>
      <c r="F19" s="85"/>
      <c r="G19" s="88">
        <f>'[3]Đơn giá'!$J$72</f>
        <v>5656271.0144659085</v>
      </c>
      <c r="H19" s="88">
        <f t="shared" si="1"/>
        <v>118781691.30378407</v>
      </c>
      <c r="I19" s="88">
        <v>791389</v>
      </c>
      <c r="J19" s="88">
        <f>I19*42</f>
        <v>33238338</v>
      </c>
      <c r="K19" s="28">
        <f t="shared" si="0"/>
        <v>85543353.303784072</v>
      </c>
      <c r="L19" s="14"/>
      <c r="M19" s="72">
        <v>42</v>
      </c>
      <c r="N19" s="29"/>
    </row>
    <row r="20" spans="1:14" ht="15.75" x14ac:dyDescent="0.25">
      <c r="A20" s="85">
        <v>11</v>
      </c>
      <c r="B20" s="86" t="s">
        <v>65</v>
      </c>
      <c r="C20" s="87" t="s">
        <v>66</v>
      </c>
      <c r="D20" s="146">
        <v>4</v>
      </c>
      <c r="E20" s="85">
        <v>1</v>
      </c>
      <c r="F20" s="85"/>
      <c r="G20" s="88">
        <f>'[3]Đơn giá'!$J$73</f>
        <v>4344899.3493579542</v>
      </c>
      <c r="H20" s="88">
        <f t="shared" si="1"/>
        <v>17379597.397431817</v>
      </c>
      <c r="I20" s="88">
        <v>1374770</v>
      </c>
      <c r="J20" s="88">
        <f>I20*9</f>
        <v>12372930</v>
      </c>
      <c r="K20" s="28">
        <f t="shared" si="0"/>
        <v>5006667.3974318169</v>
      </c>
      <c r="L20" s="14"/>
      <c r="M20" s="72">
        <v>9</v>
      </c>
      <c r="N20" s="29"/>
    </row>
    <row r="21" spans="1:14" ht="15.75" x14ac:dyDescent="0.25">
      <c r="A21" s="85">
        <v>12</v>
      </c>
      <c r="B21" s="86" t="s">
        <v>67</v>
      </c>
      <c r="C21" s="87" t="s">
        <v>26</v>
      </c>
      <c r="D21" s="53">
        <v>91</v>
      </c>
      <c r="E21" s="85">
        <v>1</v>
      </c>
      <c r="F21" s="85"/>
      <c r="G21" s="88">
        <f>'[3]Đơn giá'!$J$74</f>
        <v>395876.59260724438</v>
      </c>
      <c r="H21" s="88">
        <f t="shared" si="1"/>
        <v>36024769.927259237</v>
      </c>
      <c r="I21" s="88">
        <v>222334</v>
      </c>
      <c r="J21" s="88">
        <f t="shared" si="2"/>
        <v>20232394</v>
      </c>
      <c r="K21" s="28">
        <f t="shared" si="0"/>
        <v>15792375.927259237</v>
      </c>
      <c r="L21" s="14"/>
    </row>
    <row r="22" spans="1:14" s="126" customFormat="1" ht="30" customHeight="1" x14ac:dyDescent="0.25">
      <c r="A22" s="80" t="s">
        <v>237</v>
      </c>
      <c r="B22" s="89" t="s">
        <v>68</v>
      </c>
      <c r="C22" s="87" t="s">
        <v>50</v>
      </c>
      <c r="D22" s="148">
        <v>2</v>
      </c>
      <c r="E22" s="148">
        <v>2</v>
      </c>
      <c r="F22" s="148"/>
      <c r="G22" s="88">
        <f>'[3]Đơn giá'!$J$113</f>
        <v>10185252.426204545</v>
      </c>
      <c r="H22" s="88">
        <f t="shared" si="1"/>
        <v>40741009.704818182</v>
      </c>
      <c r="I22" s="123">
        <v>6607863</v>
      </c>
      <c r="J22" s="123">
        <f t="shared" si="2"/>
        <v>26431452</v>
      </c>
      <c r="K22" s="124">
        <f t="shared" si="0"/>
        <v>14309557.704818182</v>
      </c>
      <c r="L22" s="125"/>
    </row>
    <row r="23" spans="1:14" s="126" customFormat="1" ht="34.5" customHeight="1" x14ac:dyDescent="0.25">
      <c r="A23" s="80" t="s">
        <v>238</v>
      </c>
      <c r="B23" s="89" t="s">
        <v>57</v>
      </c>
      <c r="C23" s="87" t="s">
        <v>50</v>
      </c>
      <c r="D23" s="87">
        <v>1</v>
      </c>
      <c r="E23" s="148">
        <v>1</v>
      </c>
      <c r="F23" s="148"/>
      <c r="G23" s="88">
        <f>'[3]Đơn giá'!$J$116</f>
        <v>6243749.7922585234</v>
      </c>
      <c r="H23" s="88">
        <f t="shared" si="1"/>
        <v>6243749.7922585234</v>
      </c>
      <c r="I23" s="123">
        <v>2884449</v>
      </c>
      <c r="J23" s="123">
        <f t="shared" si="2"/>
        <v>2884449</v>
      </c>
      <c r="K23" s="124">
        <f t="shared" si="0"/>
        <v>3359300.7922585234</v>
      </c>
      <c r="L23" s="125"/>
    </row>
    <row r="24" spans="1:14" s="126" customFormat="1" ht="16.5" x14ac:dyDescent="0.25">
      <c r="A24" s="80" t="s">
        <v>239</v>
      </c>
      <c r="B24" s="89" t="s">
        <v>69</v>
      </c>
      <c r="C24" s="87" t="s">
        <v>70</v>
      </c>
      <c r="D24" s="87">
        <v>9</v>
      </c>
      <c r="E24" s="148">
        <v>1</v>
      </c>
      <c r="F24" s="148"/>
      <c r="G24" s="88">
        <f>'[3]Đơn giá'!$J$87</f>
        <v>112290.93213068182</v>
      </c>
      <c r="H24" s="88">
        <f t="shared" si="1"/>
        <v>1010618.3891761363</v>
      </c>
      <c r="I24" s="123">
        <v>73679</v>
      </c>
      <c r="J24" s="123">
        <f t="shared" si="2"/>
        <v>663111</v>
      </c>
      <c r="K24" s="124">
        <f t="shared" si="0"/>
        <v>347507.38917613635</v>
      </c>
      <c r="L24" s="125"/>
    </row>
    <row r="25" spans="1:14" ht="20.25" customHeight="1" x14ac:dyDescent="0.25">
      <c r="A25" s="43" t="s">
        <v>9</v>
      </c>
      <c r="B25" s="44" t="s">
        <v>13</v>
      </c>
      <c r="C25" s="43"/>
      <c r="D25" s="43"/>
      <c r="E25" s="45"/>
      <c r="F25" s="45"/>
      <c r="G25" s="7"/>
      <c r="H25" s="46">
        <f>SUM(H27:H59)</f>
        <v>417789078.08796227</v>
      </c>
      <c r="I25" s="7"/>
      <c r="J25" s="54">
        <f>SUM(J27:J59)</f>
        <v>874107318</v>
      </c>
      <c r="K25" s="28">
        <f t="shared" si="0"/>
        <v>-456318239.91203773</v>
      </c>
      <c r="L25" s="14"/>
    </row>
    <row r="26" spans="1:14" ht="20.25" customHeight="1" x14ac:dyDescent="0.25">
      <c r="A26" s="43" t="s">
        <v>236</v>
      </c>
      <c r="B26" s="44" t="s">
        <v>14</v>
      </c>
      <c r="C26" s="44"/>
      <c r="D26" s="47"/>
      <c r="E26" s="47"/>
      <c r="F26" s="47"/>
      <c r="G26" s="7"/>
      <c r="H26" s="3">
        <f t="shared" ref="H26" si="3">$D26*$E26*G26</f>
        <v>0</v>
      </c>
      <c r="I26" s="7"/>
      <c r="J26" s="7"/>
      <c r="K26" s="28">
        <f t="shared" si="0"/>
        <v>0</v>
      </c>
      <c r="L26" s="14"/>
    </row>
    <row r="27" spans="1:14" ht="47.25" x14ac:dyDescent="0.25">
      <c r="A27" s="48">
        <v>1</v>
      </c>
      <c r="B27" s="49" t="s">
        <v>15</v>
      </c>
      <c r="C27" s="50" t="s">
        <v>16</v>
      </c>
      <c r="D27" s="48">
        <v>6</v>
      </c>
      <c r="E27" s="48">
        <v>1</v>
      </c>
      <c r="F27" s="48"/>
      <c r="G27" s="3">
        <f>G10</f>
        <v>3410602.6413196027</v>
      </c>
      <c r="H27" s="3">
        <f>$D27*$E27*G27</f>
        <v>20463615.847917616</v>
      </c>
      <c r="I27" s="3">
        <v>4926237</v>
      </c>
      <c r="J27" s="3">
        <f t="shared" si="2"/>
        <v>29557422</v>
      </c>
      <c r="K27" s="28">
        <f t="shared" si="0"/>
        <v>-9093806.1520823836</v>
      </c>
      <c r="L27" s="14"/>
    </row>
    <row r="28" spans="1:14" ht="31.5" x14ac:dyDescent="0.25">
      <c r="A28" s="48">
        <v>2</v>
      </c>
      <c r="B28" s="49" t="s">
        <v>17</v>
      </c>
      <c r="C28" s="50" t="s">
        <v>16</v>
      </c>
      <c r="D28" s="48">
        <v>5</v>
      </c>
      <c r="E28" s="48">
        <v>1</v>
      </c>
      <c r="F28" s="48"/>
      <c r="G28" s="3">
        <f>G11</f>
        <v>8850481.4614900555</v>
      </c>
      <c r="H28" s="3">
        <f t="shared" ref="H28:H59" si="4">$D28*$E28*G28</f>
        <v>44252407.30745028</v>
      </c>
      <c r="I28" s="3">
        <v>13225905</v>
      </c>
      <c r="J28" s="3">
        <f t="shared" si="2"/>
        <v>66129525</v>
      </c>
      <c r="K28" s="28">
        <f t="shared" si="0"/>
        <v>-21877117.69254972</v>
      </c>
      <c r="L28" s="14"/>
    </row>
    <row r="29" spans="1:14" ht="47.25" x14ac:dyDescent="0.25">
      <c r="A29" s="48">
        <v>3</v>
      </c>
      <c r="B29" s="49" t="s">
        <v>18</v>
      </c>
      <c r="C29" s="50" t="s">
        <v>16</v>
      </c>
      <c r="D29" s="48">
        <v>8</v>
      </c>
      <c r="E29" s="48">
        <v>1</v>
      </c>
      <c r="F29" s="48"/>
      <c r="G29" s="3">
        <f>G12</f>
        <v>3627306.2738480112</v>
      </c>
      <c r="H29" s="3">
        <f t="shared" si="4"/>
        <v>29018450.190784089</v>
      </c>
      <c r="I29" s="3">
        <v>5245417</v>
      </c>
      <c r="J29" s="3">
        <f t="shared" si="2"/>
        <v>41963336</v>
      </c>
      <c r="K29" s="28">
        <f t="shared" si="0"/>
        <v>-12944885.809215911</v>
      </c>
      <c r="L29" s="14"/>
      <c r="N29" t="s">
        <v>313</v>
      </c>
    </row>
    <row r="30" spans="1:14" ht="47.25" x14ac:dyDescent="0.25">
      <c r="A30" s="48">
        <v>4</v>
      </c>
      <c r="B30" s="49" t="s">
        <v>19</v>
      </c>
      <c r="C30" s="50" t="s">
        <v>16</v>
      </c>
      <c r="D30" s="48">
        <v>9</v>
      </c>
      <c r="E30" s="48">
        <v>1</v>
      </c>
      <c r="F30" s="48"/>
      <c r="G30" s="3">
        <f>'[3]Đơn giá'!$J$11</f>
        <v>1813653.1369240056</v>
      </c>
      <c r="H30" s="3">
        <f t="shared" si="4"/>
        <v>16322878.232316051</v>
      </c>
      <c r="I30" s="3">
        <v>2622707</v>
      </c>
      <c r="J30" s="3">
        <f t="shared" si="2"/>
        <v>23604363</v>
      </c>
      <c r="K30" s="28">
        <f t="shared" si="0"/>
        <v>-7281484.7676839493</v>
      </c>
      <c r="L30" s="14"/>
    </row>
    <row r="31" spans="1:14" ht="31.5" x14ac:dyDescent="0.25">
      <c r="A31" s="48">
        <v>5</v>
      </c>
      <c r="B31" s="49" t="s">
        <v>20</v>
      </c>
      <c r="C31" s="50" t="s">
        <v>16</v>
      </c>
      <c r="D31" s="48">
        <v>9</v>
      </c>
      <c r="E31" s="48">
        <v>1</v>
      </c>
      <c r="F31" s="48"/>
      <c r="G31" s="3">
        <f>G14</f>
        <v>3410602.6413196027</v>
      </c>
      <c r="H31" s="3">
        <f t="shared" si="4"/>
        <v>30695423.771876425</v>
      </c>
      <c r="I31" s="3">
        <v>1820837</v>
      </c>
      <c r="J31" s="3">
        <f t="shared" si="2"/>
        <v>16387533</v>
      </c>
      <c r="K31" s="28">
        <f t="shared" si="0"/>
        <v>14307890.771876425</v>
      </c>
      <c r="L31" s="14"/>
      <c r="N31" t="s">
        <v>312</v>
      </c>
    </row>
    <row r="32" spans="1:14" ht="15.75" x14ac:dyDescent="0.25">
      <c r="A32" s="48">
        <v>6</v>
      </c>
      <c r="B32" s="49" t="s">
        <v>21</v>
      </c>
      <c r="C32" s="50" t="s">
        <v>16</v>
      </c>
      <c r="D32" s="48">
        <v>2</v>
      </c>
      <c r="E32" s="48">
        <v>1</v>
      </c>
      <c r="F32" s="48"/>
      <c r="G32" s="3">
        <f>'[3]Đơn giá'!$J$32</f>
        <v>2209123.9748295452</v>
      </c>
      <c r="H32" s="3">
        <f t="shared" si="4"/>
        <v>4418247.9496590905</v>
      </c>
      <c r="I32" s="3">
        <v>2118923</v>
      </c>
      <c r="J32" s="3">
        <f t="shared" si="2"/>
        <v>4237846</v>
      </c>
      <c r="K32" s="28">
        <f t="shared" si="0"/>
        <v>180401.94965909049</v>
      </c>
      <c r="L32" s="14"/>
      <c r="N32" t="s">
        <v>311</v>
      </c>
    </row>
    <row r="33" spans="1:14" ht="15.75" x14ac:dyDescent="0.25">
      <c r="A33" s="48">
        <v>7</v>
      </c>
      <c r="B33" s="49" t="s">
        <v>22</v>
      </c>
      <c r="C33" s="50" t="s">
        <v>16</v>
      </c>
      <c r="D33" s="48">
        <v>3</v>
      </c>
      <c r="E33" s="48">
        <v>1</v>
      </c>
      <c r="F33" s="48"/>
      <c r="G33" s="3">
        <f>'[3]Đơn giá'!$J$27</f>
        <v>3410602.6413196027</v>
      </c>
      <c r="H33" s="3">
        <f t="shared" si="4"/>
        <v>10231807.923958808</v>
      </c>
      <c r="I33" s="3">
        <v>4926237</v>
      </c>
      <c r="J33" s="3">
        <f t="shared" si="2"/>
        <v>14778711</v>
      </c>
      <c r="K33" s="28">
        <f t="shared" si="0"/>
        <v>-4546903.0760411918</v>
      </c>
      <c r="L33" s="14"/>
      <c r="N33" t="s">
        <v>309</v>
      </c>
    </row>
    <row r="34" spans="1:14" ht="31.5" x14ac:dyDescent="0.25">
      <c r="A34" s="48">
        <v>8</v>
      </c>
      <c r="B34" s="49" t="s">
        <v>23</v>
      </c>
      <c r="C34" s="50" t="s">
        <v>16</v>
      </c>
      <c r="D34" s="48">
        <v>1</v>
      </c>
      <c r="E34" s="48">
        <v>1</v>
      </c>
      <c r="F34" s="48"/>
      <c r="G34" s="3">
        <f>'[3]Đơn giá'!$J$22</f>
        <v>3410602.6413196027</v>
      </c>
      <c r="H34" s="3">
        <f t="shared" si="4"/>
        <v>3410602.6413196027</v>
      </c>
      <c r="I34" s="3">
        <v>4926237</v>
      </c>
      <c r="J34" s="3">
        <f t="shared" si="2"/>
        <v>4926237</v>
      </c>
      <c r="K34" s="28">
        <f t="shared" si="0"/>
        <v>-1515634.3586803973</v>
      </c>
      <c r="L34" s="14"/>
    </row>
    <row r="35" spans="1:14" ht="31.5" x14ac:dyDescent="0.25">
      <c r="A35" s="48">
        <v>9</v>
      </c>
      <c r="B35" s="49" t="s">
        <v>254</v>
      </c>
      <c r="C35" s="50" t="s">
        <v>16</v>
      </c>
      <c r="D35" s="48">
        <v>1</v>
      </c>
      <c r="E35" s="48">
        <v>1</v>
      </c>
      <c r="F35" s="48"/>
      <c r="G35" s="3">
        <f>'[3]Đơn giá'!$J$22</f>
        <v>3410602.6413196027</v>
      </c>
      <c r="H35" s="3">
        <f t="shared" si="4"/>
        <v>3410602.6413196027</v>
      </c>
      <c r="I35" s="3">
        <v>4926237</v>
      </c>
      <c r="J35" s="3">
        <f t="shared" si="2"/>
        <v>4926237</v>
      </c>
      <c r="K35" s="28">
        <f t="shared" si="0"/>
        <v>-1515634.3586803973</v>
      </c>
      <c r="L35" s="14"/>
    </row>
    <row r="36" spans="1:14" ht="15.75" x14ac:dyDescent="0.25">
      <c r="A36" s="48">
        <v>10</v>
      </c>
      <c r="B36" s="51" t="s">
        <v>25</v>
      </c>
      <c r="C36" s="52" t="s">
        <v>26</v>
      </c>
      <c r="D36" s="53">
        <v>22</v>
      </c>
      <c r="E36" s="53">
        <v>1</v>
      </c>
      <c r="F36" s="53"/>
      <c r="G36" s="4">
        <f>G19</f>
        <v>5656271.0144659085</v>
      </c>
      <c r="H36" s="3">
        <f t="shared" si="4"/>
        <v>124437962.31824999</v>
      </c>
      <c r="I36" s="4">
        <v>6483222</v>
      </c>
      <c r="J36" s="4">
        <f t="shared" si="2"/>
        <v>142630884</v>
      </c>
      <c r="K36" s="28"/>
      <c r="L36" s="14"/>
      <c r="N36" t="s">
        <v>310</v>
      </c>
    </row>
    <row r="37" spans="1:14" ht="15.75" x14ac:dyDescent="0.25">
      <c r="A37" s="48">
        <v>11</v>
      </c>
      <c r="B37" s="51" t="s">
        <v>67</v>
      </c>
      <c r="C37" s="52" t="s">
        <v>26</v>
      </c>
      <c r="D37" s="53">
        <v>82</v>
      </c>
      <c r="E37" s="53">
        <v>1</v>
      </c>
      <c r="F37" s="53"/>
      <c r="G37" s="4">
        <f>G21</f>
        <v>395876.59260724438</v>
      </c>
      <c r="H37" s="3">
        <f t="shared" si="4"/>
        <v>32461880.59379404</v>
      </c>
      <c r="I37" s="4">
        <v>5754719</v>
      </c>
      <c r="J37" s="4">
        <f t="shared" si="2"/>
        <v>471886958</v>
      </c>
      <c r="K37" s="28"/>
      <c r="L37" s="14"/>
    </row>
    <row r="38" spans="1:14" ht="15.75" x14ac:dyDescent="0.25">
      <c r="A38" s="43" t="s">
        <v>237</v>
      </c>
      <c r="B38" s="56" t="s">
        <v>28</v>
      </c>
      <c r="C38" s="50"/>
      <c r="D38" s="48"/>
      <c r="E38" s="48"/>
      <c r="F38" s="48"/>
      <c r="G38" s="3"/>
      <c r="H38" s="3">
        <f t="shared" si="4"/>
        <v>0</v>
      </c>
      <c r="I38" s="3"/>
      <c r="J38" s="3">
        <f t="shared" si="2"/>
        <v>0</v>
      </c>
      <c r="K38" s="28">
        <f t="shared" si="0"/>
        <v>0</v>
      </c>
      <c r="L38" s="14"/>
    </row>
    <row r="39" spans="1:14" ht="15.75" x14ac:dyDescent="0.25">
      <c r="A39" s="48">
        <v>1</v>
      </c>
      <c r="B39" s="49" t="s">
        <v>29</v>
      </c>
      <c r="C39" s="50" t="s">
        <v>30</v>
      </c>
      <c r="D39" s="48">
        <v>9</v>
      </c>
      <c r="E39" s="48">
        <v>1</v>
      </c>
      <c r="F39" s="48"/>
      <c r="G39" s="3">
        <f>'[3]Đơn giá'!$J$37</f>
        <v>49159.213955965912</v>
      </c>
      <c r="H39" s="3">
        <f t="shared" si="4"/>
        <v>442432.92560369323</v>
      </c>
      <c r="I39" s="3">
        <v>30133</v>
      </c>
      <c r="J39" s="3">
        <f t="shared" si="2"/>
        <v>271197</v>
      </c>
      <c r="K39" s="28">
        <f t="shared" si="0"/>
        <v>171235.92560369323</v>
      </c>
      <c r="L39" s="14"/>
    </row>
    <row r="40" spans="1:14" ht="15.75" x14ac:dyDescent="0.25">
      <c r="A40" s="48">
        <v>2</v>
      </c>
      <c r="B40" s="49" t="s">
        <v>31</v>
      </c>
      <c r="C40" s="50" t="s">
        <v>32</v>
      </c>
      <c r="D40" s="48">
        <v>328</v>
      </c>
      <c r="E40" s="48">
        <v>1</v>
      </c>
      <c r="F40" s="48"/>
      <c r="G40" s="3">
        <f>'[3]Đơn giá'!$J$46</f>
        <v>71651.772549715912</v>
      </c>
      <c r="H40" s="3">
        <f t="shared" si="4"/>
        <v>23501781.39630682</v>
      </c>
      <c r="I40" s="3">
        <v>10252</v>
      </c>
      <c r="J40" s="3">
        <f t="shared" si="2"/>
        <v>3362656</v>
      </c>
      <c r="K40" s="28">
        <f t="shared" si="0"/>
        <v>20139125.39630682</v>
      </c>
      <c r="L40" s="14"/>
    </row>
    <row r="41" spans="1:14" ht="15.75" x14ac:dyDescent="0.25">
      <c r="A41" s="43" t="s">
        <v>238</v>
      </c>
      <c r="B41" s="56" t="s">
        <v>34</v>
      </c>
      <c r="C41" s="50"/>
      <c r="D41" s="48"/>
      <c r="E41" s="48"/>
      <c r="F41" s="48"/>
      <c r="G41" s="3"/>
      <c r="H41" s="3">
        <f t="shared" si="4"/>
        <v>0</v>
      </c>
      <c r="I41" s="3"/>
      <c r="J41" s="3">
        <f t="shared" si="2"/>
        <v>0</v>
      </c>
      <c r="K41" s="28">
        <f t="shared" si="0"/>
        <v>0</v>
      </c>
      <c r="L41" s="14"/>
    </row>
    <row r="42" spans="1:14" ht="15.75" x14ac:dyDescent="0.25">
      <c r="A42" s="48">
        <v>1</v>
      </c>
      <c r="B42" s="49" t="s">
        <v>35</v>
      </c>
      <c r="C42" s="50" t="s">
        <v>36</v>
      </c>
      <c r="D42" s="48">
        <v>6</v>
      </c>
      <c r="E42" s="48">
        <v>1</v>
      </c>
      <c r="F42" s="48"/>
      <c r="G42" s="3">
        <f>'[3]Đơn giá'!$J$39</f>
        <v>885201.87596590922</v>
      </c>
      <c r="H42" s="3">
        <f t="shared" si="4"/>
        <v>5311211.2557954555</v>
      </c>
      <c r="I42" s="3">
        <v>705020</v>
      </c>
      <c r="J42" s="3">
        <f t="shared" si="2"/>
        <v>4230120</v>
      </c>
      <c r="K42" s="28">
        <f t="shared" si="0"/>
        <v>1081091.2557954555</v>
      </c>
      <c r="L42" s="14"/>
    </row>
    <row r="43" spans="1:14" ht="15.75" x14ac:dyDescent="0.25">
      <c r="A43" s="43" t="s">
        <v>239</v>
      </c>
      <c r="B43" s="56" t="s">
        <v>38</v>
      </c>
      <c r="C43" s="50"/>
      <c r="D43" s="48"/>
      <c r="E43" s="48"/>
      <c r="F43" s="48"/>
      <c r="G43" s="3"/>
      <c r="H43" s="3">
        <f t="shared" si="4"/>
        <v>0</v>
      </c>
      <c r="I43" s="3"/>
      <c r="J43" s="3">
        <f t="shared" si="2"/>
        <v>0</v>
      </c>
      <c r="K43" s="28">
        <f t="shared" si="0"/>
        <v>0</v>
      </c>
      <c r="L43" s="14"/>
    </row>
    <row r="44" spans="1:14" ht="31.5" x14ac:dyDescent="0.25">
      <c r="A44" s="48">
        <v>1</v>
      </c>
      <c r="B44" s="49" t="s">
        <v>39</v>
      </c>
      <c r="C44" s="50" t="s">
        <v>16</v>
      </c>
      <c r="D44" s="48">
        <v>1</v>
      </c>
      <c r="E44" s="48">
        <v>2</v>
      </c>
      <c r="F44" s="48"/>
      <c r="G44" s="3">
        <f>'[3]Đơn giá'!$J$112</f>
        <v>8150327.5075568194</v>
      </c>
      <c r="H44" s="3">
        <f t="shared" si="4"/>
        <v>16300655.015113639</v>
      </c>
      <c r="I44" s="3">
        <v>3961517</v>
      </c>
      <c r="J44" s="3">
        <f t="shared" si="2"/>
        <v>7923034</v>
      </c>
      <c r="K44" s="28">
        <f t="shared" si="0"/>
        <v>8377621.0151136387</v>
      </c>
      <c r="L44" s="14"/>
    </row>
    <row r="45" spans="1:14" ht="15.75" x14ac:dyDescent="0.25">
      <c r="A45" s="48">
        <v>2</v>
      </c>
      <c r="B45" s="49" t="s">
        <v>40</v>
      </c>
      <c r="C45" s="50" t="s">
        <v>16</v>
      </c>
      <c r="D45" s="48">
        <v>1</v>
      </c>
      <c r="E45" s="48">
        <v>2</v>
      </c>
      <c r="F45" s="48"/>
      <c r="G45" s="3">
        <f>'[3]Đơn giá'!$J$113</f>
        <v>10185252.426204545</v>
      </c>
      <c r="H45" s="3">
        <f t="shared" si="4"/>
        <v>20370504.852409091</v>
      </c>
      <c r="I45" s="3">
        <v>6607850</v>
      </c>
      <c r="J45" s="3">
        <f t="shared" si="2"/>
        <v>13215700</v>
      </c>
      <c r="K45" s="28">
        <f t="shared" si="0"/>
        <v>7154804.8524090908</v>
      </c>
      <c r="L45" s="14"/>
      <c r="N45" t="s">
        <v>314</v>
      </c>
    </row>
    <row r="46" spans="1:14" ht="15.75" x14ac:dyDescent="0.25">
      <c r="A46" s="43" t="s">
        <v>240</v>
      </c>
      <c r="B46" s="56" t="s">
        <v>42</v>
      </c>
      <c r="C46" s="50"/>
      <c r="D46" s="48"/>
      <c r="E46" s="48"/>
      <c r="F46" s="48"/>
      <c r="G46" s="3"/>
      <c r="H46" s="3">
        <f t="shared" si="4"/>
        <v>0</v>
      </c>
      <c r="I46" s="3"/>
      <c r="J46" s="3">
        <f t="shared" si="2"/>
        <v>0</v>
      </c>
      <c r="K46" s="28">
        <f t="shared" si="0"/>
        <v>0</v>
      </c>
      <c r="L46" s="14"/>
    </row>
    <row r="47" spans="1:14" ht="15.75" x14ac:dyDescent="0.25">
      <c r="A47" s="48">
        <v>1</v>
      </c>
      <c r="B47" s="49" t="s">
        <v>43</v>
      </c>
      <c r="C47" s="50" t="s">
        <v>16</v>
      </c>
      <c r="D47" s="48">
        <v>12</v>
      </c>
      <c r="E47" s="48">
        <v>1</v>
      </c>
      <c r="F47" s="48"/>
      <c r="G47" s="3">
        <f>'[3]Đơn giá'!$J$82</f>
        <v>173569.34914772725</v>
      </c>
      <c r="H47" s="3">
        <f t="shared" si="4"/>
        <v>2082832.189772727</v>
      </c>
      <c r="I47" s="3">
        <v>106575</v>
      </c>
      <c r="J47" s="3">
        <f t="shared" si="2"/>
        <v>1278900</v>
      </c>
      <c r="K47" s="28">
        <f t="shared" si="0"/>
        <v>803932.18977272697</v>
      </c>
      <c r="L47" s="14"/>
    </row>
    <row r="48" spans="1:14" ht="15.75" x14ac:dyDescent="0.25">
      <c r="A48" s="48">
        <v>2</v>
      </c>
      <c r="B48" s="49" t="s">
        <v>44</v>
      </c>
      <c r="C48" s="50" t="s">
        <v>16</v>
      </c>
      <c r="D48" s="48">
        <v>2</v>
      </c>
      <c r="E48" s="48">
        <v>1</v>
      </c>
      <c r="F48" s="48"/>
      <c r="G48" s="3">
        <f>'[3]Đơn giá'!$J$81</f>
        <v>146773.92903409092</v>
      </c>
      <c r="H48" s="3">
        <f t="shared" si="4"/>
        <v>293547.85806818184</v>
      </c>
      <c r="I48" s="3">
        <v>90406</v>
      </c>
      <c r="J48" s="3">
        <f t="shared" si="2"/>
        <v>180812</v>
      </c>
      <c r="K48" s="28">
        <f t="shared" si="0"/>
        <v>112735.85806818184</v>
      </c>
      <c r="L48" s="14"/>
    </row>
    <row r="49" spans="1:13" ht="15.75" x14ac:dyDescent="0.25">
      <c r="A49" s="48">
        <v>3</v>
      </c>
      <c r="B49" s="49" t="s">
        <v>45</v>
      </c>
      <c r="C49" s="50" t="s">
        <v>16</v>
      </c>
      <c r="D49" s="48">
        <v>4</v>
      </c>
      <c r="E49" s="48">
        <v>1</v>
      </c>
      <c r="F49" s="48"/>
      <c r="G49" s="3">
        <f>'[3]Đơn giá'!$J$80</f>
        <v>149291.93403409093</v>
      </c>
      <c r="H49" s="3">
        <f t="shared" si="4"/>
        <v>597167.7361363637</v>
      </c>
      <c r="I49" s="3">
        <v>104421</v>
      </c>
      <c r="J49" s="3">
        <f t="shared" si="2"/>
        <v>417684</v>
      </c>
      <c r="K49" s="28">
        <f t="shared" si="0"/>
        <v>179483.7361363637</v>
      </c>
      <c r="L49" s="14"/>
    </row>
    <row r="50" spans="1:13" ht="15.75" x14ac:dyDescent="0.25">
      <c r="A50" s="48">
        <v>4</v>
      </c>
      <c r="B50" s="49" t="s">
        <v>46</v>
      </c>
      <c r="C50" s="50" t="s">
        <v>16</v>
      </c>
      <c r="D50" s="48">
        <v>4</v>
      </c>
      <c r="E50" s="48">
        <v>1</v>
      </c>
      <c r="F50" s="48"/>
      <c r="G50" s="3">
        <f>'[3]Đơn giá'!$J$84</f>
        <v>173540.90100852275</v>
      </c>
      <c r="H50" s="3">
        <f t="shared" si="4"/>
        <v>694163.604034091</v>
      </c>
      <c r="I50" s="3">
        <v>108255</v>
      </c>
      <c r="J50" s="3">
        <f t="shared" si="2"/>
        <v>433020</v>
      </c>
      <c r="K50" s="28">
        <f t="shared" si="0"/>
        <v>261143.604034091</v>
      </c>
      <c r="L50" s="14"/>
    </row>
    <row r="51" spans="1:13" ht="15.75" x14ac:dyDescent="0.25">
      <c r="A51" s="48">
        <v>5</v>
      </c>
      <c r="B51" s="49" t="s">
        <v>47</v>
      </c>
      <c r="C51" s="50" t="s">
        <v>16</v>
      </c>
      <c r="D51" s="48">
        <v>2</v>
      </c>
      <c r="E51" s="48">
        <v>1</v>
      </c>
      <c r="F51" s="48"/>
      <c r="G51" s="3">
        <f>'[3]Đơn giá'!$J$83</f>
        <v>93221.672727272744</v>
      </c>
      <c r="H51" s="3">
        <f t="shared" si="4"/>
        <v>186443.34545454549</v>
      </c>
      <c r="I51" s="3">
        <v>56738</v>
      </c>
      <c r="J51" s="3">
        <f t="shared" si="2"/>
        <v>113476</v>
      </c>
      <c r="K51" s="28">
        <f t="shared" si="0"/>
        <v>72967.345454545488</v>
      </c>
      <c r="L51" s="14"/>
    </row>
    <row r="52" spans="1:13" ht="15.75" x14ac:dyDescent="0.25">
      <c r="A52" s="48">
        <v>6</v>
      </c>
      <c r="B52" s="49" t="s">
        <v>48</v>
      </c>
      <c r="C52" s="50" t="s">
        <v>16</v>
      </c>
      <c r="D52" s="48">
        <v>1</v>
      </c>
      <c r="E52" s="48">
        <v>1</v>
      </c>
      <c r="F52" s="48"/>
      <c r="G52" s="3">
        <f>'[3]Đơn giá'!$J$79</f>
        <v>256210.15397727274</v>
      </c>
      <c r="H52" s="3">
        <f t="shared" si="4"/>
        <v>256210.15397727274</v>
      </c>
      <c r="I52" s="3">
        <v>164074</v>
      </c>
      <c r="J52" s="3">
        <f t="shared" si="2"/>
        <v>164074</v>
      </c>
      <c r="K52" s="28">
        <f t="shared" si="0"/>
        <v>92136.153977272741</v>
      </c>
      <c r="L52" s="14"/>
    </row>
    <row r="53" spans="1:13" ht="15.75" x14ac:dyDescent="0.25">
      <c r="A53" s="48">
        <v>7</v>
      </c>
      <c r="B53" s="49" t="s">
        <v>49</v>
      </c>
      <c r="C53" s="50" t="s">
        <v>50</v>
      </c>
      <c r="D53" s="48">
        <v>1</v>
      </c>
      <c r="E53" s="48">
        <v>1</v>
      </c>
      <c r="F53" s="48"/>
      <c r="G53" s="3">
        <f>'[3]Đơn giá'!$J$85</f>
        <v>125668.54244318182</v>
      </c>
      <c r="H53" s="3">
        <f t="shared" si="4"/>
        <v>125668.54244318182</v>
      </c>
      <c r="I53" s="3">
        <v>86522</v>
      </c>
      <c r="J53" s="3">
        <f t="shared" si="2"/>
        <v>86522</v>
      </c>
      <c r="K53" s="28">
        <f t="shared" si="0"/>
        <v>39146.542443181825</v>
      </c>
      <c r="L53" s="14"/>
    </row>
    <row r="54" spans="1:13" ht="15.75" x14ac:dyDescent="0.25">
      <c r="A54" s="43" t="s">
        <v>241</v>
      </c>
      <c r="B54" s="56" t="s">
        <v>51</v>
      </c>
      <c r="C54" s="50"/>
      <c r="D54" s="48"/>
      <c r="E54" s="48"/>
      <c r="F54" s="48"/>
      <c r="G54" s="3"/>
      <c r="H54" s="3">
        <f t="shared" si="4"/>
        <v>0</v>
      </c>
      <c r="I54" s="3"/>
      <c r="J54" s="3"/>
      <c r="K54" s="28"/>
      <c r="L54" s="14"/>
    </row>
    <row r="55" spans="1:13" ht="15.75" x14ac:dyDescent="0.25">
      <c r="A55" s="48">
        <v>1</v>
      </c>
      <c r="B55" s="49" t="s">
        <v>52</v>
      </c>
      <c r="C55" s="50" t="s">
        <v>16</v>
      </c>
      <c r="D55" s="48">
        <v>1</v>
      </c>
      <c r="E55" s="48">
        <v>2</v>
      </c>
      <c r="F55" s="48"/>
      <c r="G55" s="3">
        <f>'[3]Đơn giá'!$J$108</f>
        <v>5161696.4171420457</v>
      </c>
      <c r="H55" s="3">
        <f t="shared" si="4"/>
        <v>10323392.834284091</v>
      </c>
      <c r="I55" s="3">
        <v>4388781</v>
      </c>
      <c r="J55" s="3">
        <f t="shared" si="2"/>
        <v>8777562</v>
      </c>
      <c r="K55" s="28">
        <f t="shared" si="0"/>
        <v>1545830.8342840914</v>
      </c>
      <c r="L55" s="14"/>
    </row>
    <row r="56" spans="1:13" ht="15.75" x14ac:dyDescent="0.25">
      <c r="A56" s="43" t="s">
        <v>242</v>
      </c>
      <c r="B56" s="56" t="s">
        <v>54</v>
      </c>
      <c r="C56" s="50"/>
      <c r="D56" s="48"/>
      <c r="E56" s="48"/>
      <c r="F56" s="48"/>
      <c r="G56" s="3"/>
      <c r="H56" s="3">
        <f t="shared" si="4"/>
        <v>0</v>
      </c>
      <c r="I56" s="3"/>
      <c r="J56" s="3"/>
      <c r="K56" s="28"/>
      <c r="L56" s="14"/>
    </row>
    <row r="57" spans="1:13" ht="15.75" x14ac:dyDescent="0.25">
      <c r="A57" s="48">
        <v>1</v>
      </c>
      <c r="B57" s="49" t="s">
        <v>55</v>
      </c>
      <c r="C57" s="50" t="s">
        <v>56</v>
      </c>
      <c r="D57" s="48">
        <v>4</v>
      </c>
      <c r="E57" s="48">
        <v>3</v>
      </c>
      <c r="F57" s="48"/>
      <c r="G57" s="3">
        <f>'[3]Đơn giá'!$J$115</f>
        <v>994619.7639715909</v>
      </c>
      <c r="H57" s="3">
        <f t="shared" si="4"/>
        <v>11935437.167659091</v>
      </c>
      <c r="I57" s="3">
        <v>697470</v>
      </c>
      <c r="J57" s="3">
        <f t="shared" si="2"/>
        <v>8369640</v>
      </c>
      <c r="K57" s="28">
        <f t="shared" si="0"/>
        <v>3565797.1676590908</v>
      </c>
      <c r="L57" s="14"/>
    </row>
    <row r="58" spans="1:13" ht="15.75" x14ac:dyDescent="0.25">
      <c r="A58" s="43" t="s">
        <v>243</v>
      </c>
      <c r="B58" s="56" t="s">
        <v>57</v>
      </c>
      <c r="C58" s="50"/>
      <c r="D58" s="48"/>
      <c r="E58" s="48"/>
      <c r="F58" s="48"/>
      <c r="G58" s="3"/>
      <c r="H58" s="3">
        <f t="shared" si="4"/>
        <v>0</v>
      </c>
      <c r="I58" s="3"/>
      <c r="J58" s="3"/>
      <c r="K58" s="28"/>
      <c r="L58" s="14"/>
    </row>
    <row r="59" spans="1:13" ht="15.75" x14ac:dyDescent="0.25">
      <c r="A59" s="48">
        <v>1</v>
      </c>
      <c r="B59" s="49" t="s">
        <v>58</v>
      </c>
      <c r="C59" s="50" t="s">
        <v>59</v>
      </c>
      <c r="D59" s="48">
        <v>1</v>
      </c>
      <c r="E59" s="48">
        <v>1</v>
      </c>
      <c r="F59" s="48"/>
      <c r="G59" s="3">
        <f>'[3]Đơn giá'!$J$116</f>
        <v>6243749.7922585234</v>
      </c>
      <c r="H59" s="3">
        <f t="shared" si="4"/>
        <v>6243749.7922585234</v>
      </c>
      <c r="I59" s="3">
        <v>4253869</v>
      </c>
      <c r="J59" s="3">
        <f t="shared" si="2"/>
        <v>4253869</v>
      </c>
      <c r="K59" s="28">
        <f t="shared" si="0"/>
        <v>1989880.7922585234</v>
      </c>
      <c r="L59" s="14"/>
    </row>
    <row r="60" spans="1:13" ht="31.5" x14ac:dyDescent="0.25">
      <c r="A60" s="24" t="s">
        <v>113</v>
      </c>
      <c r="B60" s="25" t="s">
        <v>71</v>
      </c>
      <c r="C60" s="14"/>
      <c r="D60" s="14"/>
      <c r="E60" s="14"/>
      <c r="F60" s="14"/>
      <c r="G60" s="14"/>
      <c r="H60" s="15">
        <f>H61+H83</f>
        <v>9300430995.071804</v>
      </c>
      <c r="I60" s="14"/>
      <c r="J60" s="15">
        <f>J61+J83</f>
        <v>9024738130</v>
      </c>
      <c r="K60" s="15">
        <f t="shared" si="0"/>
        <v>275692865.07180405</v>
      </c>
      <c r="L60" s="14"/>
    </row>
    <row r="61" spans="1:13" s="36" customFormat="1" ht="21.75" customHeight="1" x14ac:dyDescent="0.2">
      <c r="A61" s="90" t="s">
        <v>8</v>
      </c>
      <c r="B61" s="89" t="s">
        <v>72</v>
      </c>
      <c r="C61" s="91"/>
      <c r="D61" s="91"/>
      <c r="E61" s="91"/>
      <c r="F61" s="91"/>
      <c r="G61" s="91"/>
      <c r="H61" s="92">
        <f>SUM(H62:H82)</f>
        <v>5029619279.5732012</v>
      </c>
      <c r="I61" s="91"/>
      <c r="J61" s="92">
        <f>SUM(J62:J82)</f>
        <v>3962166240</v>
      </c>
      <c r="K61" s="28">
        <f t="shared" si="0"/>
        <v>1067453039.5732012</v>
      </c>
      <c r="L61" s="8"/>
    </row>
    <row r="62" spans="1:13" ht="15.75" x14ac:dyDescent="0.25">
      <c r="A62" s="85">
        <v>1</v>
      </c>
      <c r="B62" s="86" t="s">
        <v>25</v>
      </c>
      <c r="C62" s="87" t="s">
        <v>95</v>
      </c>
      <c r="D62" s="87">
        <v>21</v>
      </c>
      <c r="E62" s="85">
        <v>365</v>
      </c>
      <c r="F62" s="85"/>
      <c r="G62" s="88">
        <f>'[3]Đơn giá'!$J$124</f>
        <v>162719.01135000002</v>
      </c>
      <c r="H62" s="88">
        <f>$D62*$E62*G62</f>
        <v>1247241221.99775</v>
      </c>
      <c r="I62" s="88">
        <v>70723</v>
      </c>
      <c r="J62" s="88">
        <f>I62*E62*42</f>
        <v>1084183590</v>
      </c>
      <c r="K62" s="28">
        <f t="shared" si="0"/>
        <v>163057631.99775004</v>
      </c>
      <c r="L62" s="14"/>
      <c r="M62">
        <v>42</v>
      </c>
    </row>
    <row r="63" spans="1:13" ht="15.75" x14ac:dyDescent="0.25">
      <c r="A63" s="85">
        <v>2</v>
      </c>
      <c r="B63" s="86" t="s">
        <v>65</v>
      </c>
      <c r="C63" s="87" t="s">
        <v>66</v>
      </c>
      <c r="D63" s="87">
        <v>4</v>
      </c>
      <c r="E63" s="85">
        <v>365</v>
      </c>
      <c r="F63" s="85"/>
      <c r="G63" s="88">
        <f>'[3]Đơn giá'!$J$125</f>
        <v>563180.94088772731</v>
      </c>
      <c r="H63" s="88">
        <f t="shared" ref="H63:H82" si="5">$D63*$E63*G63</f>
        <v>822244173.69608188</v>
      </c>
      <c r="I63" s="88">
        <v>305703</v>
      </c>
      <c r="J63" s="88">
        <f>I63*E63*9</f>
        <v>1004234355</v>
      </c>
      <c r="K63" s="28">
        <f t="shared" si="0"/>
        <v>-181990181.30391812</v>
      </c>
      <c r="L63" s="14"/>
      <c r="M63">
        <v>9</v>
      </c>
    </row>
    <row r="64" spans="1:13" ht="15.75" x14ac:dyDescent="0.25">
      <c r="A64" s="85">
        <v>3</v>
      </c>
      <c r="B64" s="86" t="s">
        <v>67</v>
      </c>
      <c r="C64" s="87" t="s">
        <v>96</v>
      </c>
      <c r="D64" s="50">
        <v>91</v>
      </c>
      <c r="E64" s="85">
        <v>365</v>
      </c>
      <c r="F64" s="85"/>
      <c r="G64" s="88">
        <f>'[3]Đơn giá'!$J$126</f>
        <v>52825.667694545467</v>
      </c>
      <c r="H64" s="88">
        <f t="shared" si="5"/>
        <v>1754604552.4743278</v>
      </c>
      <c r="I64" s="83">
        <v>28428</v>
      </c>
      <c r="J64" s="88">
        <f t="shared" ref="J64:J82" si="6">$D64*$E64*IF(F64&lt;&gt;0,F64,1)*I64</f>
        <v>944236020</v>
      </c>
      <c r="K64" s="28">
        <f t="shared" si="0"/>
        <v>810368532.4743278</v>
      </c>
      <c r="L64" s="14"/>
    </row>
    <row r="65" spans="1:12" ht="47.25" x14ac:dyDescent="0.25">
      <c r="A65" s="85">
        <v>4</v>
      </c>
      <c r="B65" s="86" t="s">
        <v>73</v>
      </c>
      <c r="C65" s="87" t="s">
        <v>95</v>
      </c>
      <c r="D65" s="87">
        <v>4</v>
      </c>
      <c r="E65" s="85">
        <v>365</v>
      </c>
      <c r="F65" s="85"/>
      <c r="G65" s="88">
        <f>'[3]Đơn giá'!$J$142</f>
        <v>23551.668477272728</v>
      </c>
      <c r="H65" s="88">
        <f t="shared" si="5"/>
        <v>34385435.976818182</v>
      </c>
      <c r="I65" s="88">
        <v>70643</v>
      </c>
      <c r="J65" s="88">
        <f t="shared" si="6"/>
        <v>103138780</v>
      </c>
      <c r="K65" s="28">
        <f t="shared" si="0"/>
        <v>-68753344.023181826</v>
      </c>
      <c r="L65" s="14"/>
    </row>
    <row r="66" spans="1:12" ht="31.5" x14ac:dyDescent="0.25">
      <c r="A66" s="85">
        <v>5</v>
      </c>
      <c r="B66" s="86" t="s">
        <v>74</v>
      </c>
      <c r="C66" s="87" t="s">
        <v>95</v>
      </c>
      <c r="D66" s="87">
        <v>4</v>
      </c>
      <c r="E66" s="85">
        <v>365</v>
      </c>
      <c r="F66" s="85"/>
      <c r="G66" s="88">
        <f>'[3]Đơn giá'!$J$129</f>
        <v>68593.800497727265</v>
      </c>
      <c r="H66" s="88">
        <f t="shared" si="5"/>
        <v>100146948.72668181</v>
      </c>
      <c r="I66" s="88">
        <v>27279</v>
      </c>
      <c r="J66" s="88">
        <f t="shared" si="6"/>
        <v>39827340</v>
      </c>
      <c r="K66" s="28">
        <f t="shared" si="0"/>
        <v>60319608.726681814</v>
      </c>
      <c r="L66" s="14"/>
    </row>
    <row r="67" spans="1:12" ht="47.25" x14ac:dyDescent="0.25">
      <c r="A67" s="85">
        <v>6</v>
      </c>
      <c r="B67" s="86" t="s">
        <v>75</v>
      </c>
      <c r="C67" s="87" t="s">
        <v>95</v>
      </c>
      <c r="D67" s="87">
        <v>8</v>
      </c>
      <c r="E67" s="85">
        <v>365</v>
      </c>
      <c r="F67" s="85"/>
      <c r="G67" s="88">
        <f>'[3]Đơn giá'!$J$136</f>
        <v>68342.799935454546</v>
      </c>
      <c r="H67" s="88">
        <f t="shared" si="5"/>
        <v>199560975.81152728</v>
      </c>
      <c r="I67" s="88">
        <v>34456</v>
      </c>
      <c r="J67" s="88">
        <f t="shared" si="6"/>
        <v>100611520</v>
      </c>
      <c r="K67" s="28">
        <f t="shared" si="0"/>
        <v>98949455.811527282</v>
      </c>
      <c r="L67" s="14"/>
    </row>
    <row r="68" spans="1:12" ht="47.25" x14ac:dyDescent="0.25">
      <c r="A68" s="85">
        <v>7</v>
      </c>
      <c r="B68" s="86" t="s">
        <v>76</v>
      </c>
      <c r="C68" s="87" t="s">
        <v>95</v>
      </c>
      <c r="D68" s="87">
        <v>1</v>
      </c>
      <c r="E68" s="85">
        <v>365</v>
      </c>
      <c r="F68" s="85"/>
      <c r="G68" s="88">
        <f>'[3]Đơn giá'!$J$137</f>
        <v>27337.119974181827</v>
      </c>
      <c r="H68" s="88">
        <f t="shared" si="5"/>
        <v>9978048.7905763667</v>
      </c>
      <c r="I68" s="88">
        <v>34456</v>
      </c>
      <c r="J68" s="88">
        <f t="shared" si="6"/>
        <v>12576440</v>
      </c>
      <c r="K68" s="28">
        <f t="shared" si="0"/>
        <v>-2598391.2094236333</v>
      </c>
      <c r="L68" s="14"/>
    </row>
    <row r="69" spans="1:12" ht="31.5" x14ac:dyDescent="0.25">
      <c r="A69" s="85">
        <v>8</v>
      </c>
      <c r="B69" s="86" t="s">
        <v>77</v>
      </c>
      <c r="C69" s="87" t="s">
        <v>95</v>
      </c>
      <c r="D69" s="87">
        <v>4</v>
      </c>
      <c r="E69" s="85">
        <v>365</v>
      </c>
      <c r="F69" s="85"/>
      <c r="G69" s="88">
        <f>'[3]Đơn giá'!$J$150</f>
        <v>73536.920386363636</v>
      </c>
      <c r="H69" s="88">
        <f t="shared" si="5"/>
        <v>107363903.76409091</v>
      </c>
      <c r="I69" s="88">
        <v>99563</v>
      </c>
      <c r="J69" s="88">
        <f t="shared" si="6"/>
        <v>145361980</v>
      </c>
      <c r="K69" s="28">
        <f t="shared" si="0"/>
        <v>-37998076.235909089</v>
      </c>
      <c r="L69" s="14"/>
    </row>
    <row r="70" spans="1:12" ht="15.75" x14ac:dyDescent="0.25">
      <c r="A70" s="85">
        <v>9</v>
      </c>
      <c r="B70" s="86" t="s">
        <v>78</v>
      </c>
      <c r="C70" s="87" t="s">
        <v>95</v>
      </c>
      <c r="D70" s="87">
        <v>7</v>
      </c>
      <c r="E70" s="85">
        <v>365</v>
      </c>
      <c r="F70" s="85"/>
      <c r="G70" s="88">
        <f>'[3]Đơn giá'!$J$152</f>
        <v>136046.22063136363</v>
      </c>
      <c r="H70" s="88">
        <f t="shared" si="5"/>
        <v>347598093.71313405</v>
      </c>
      <c r="I70" s="88">
        <v>99563</v>
      </c>
      <c r="J70" s="88">
        <f t="shared" si="6"/>
        <v>254383465</v>
      </c>
      <c r="K70" s="28">
        <f t="shared" si="0"/>
        <v>93214628.71313405</v>
      </c>
      <c r="L70" s="14"/>
    </row>
    <row r="71" spans="1:12" ht="31.5" x14ac:dyDescent="0.25">
      <c r="A71" s="85">
        <v>10</v>
      </c>
      <c r="B71" s="86" t="s">
        <v>79</v>
      </c>
      <c r="C71" s="87" t="s">
        <v>95</v>
      </c>
      <c r="D71" s="87">
        <v>2</v>
      </c>
      <c r="E71" s="85">
        <v>365</v>
      </c>
      <c r="F71" s="85"/>
      <c r="G71" s="88">
        <f>'[3]Đơn giá'!$J$147</f>
        <v>23551.668477272728</v>
      </c>
      <c r="H71" s="88">
        <f t="shared" si="5"/>
        <v>17192717.988409091</v>
      </c>
      <c r="I71" s="88">
        <v>70643</v>
      </c>
      <c r="J71" s="88">
        <f t="shared" si="6"/>
        <v>51569390</v>
      </c>
      <c r="K71" s="28">
        <f t="shared" ref="K71:K187" si="7">H71-J71</f>
        <v>-34376672.011590913</v>
      </c>
      <c r="L71" s="14"/>
    </row>
    <row r="72" spans="1:12" ht="15.75" x14ac:dyDescent="0.25">
      <c r="A72" s="85">
        <v>11</v>
      </c>
      <c r="B72" s="86" t="s">
        <v>80</v>
      </c>
      <c r="C72" s="87" t="s">
        <v>97</v>
      </c>
      <c r="D72" s="87">
        <v>2</v>
      </c>
      <c r="E72" s="85">
        <v>365</v>
      </c>
      <c r="F72" s="85"/>
      <c r="G72" s="88">
        <f>'[3]Đơn giá'!$J$155</f>
        <v>130039.20374454546</v>
      </c>
      <c r="H72" s="88">
        <f t="shared" si="5"/>
        <v>94928618.733518183</v>
      </c>
      <c r="I72" s="88">
        <v>40042</v>
      </c>
      <c r="J72" s="88">
        <f t="shared" si="6"/>
        <v>29230660</v>
      </c>
      <c r="K72" s="28">
        <f t="shared" si="7"/>
        <v>65697958.733518183</v>
      </c>
      <c r="L72" s="14"/>
    </row>
    <row r="73" spans="1:12" ht="15.75" x14ac:dyDescent="0.25">
      <c r="A73" s="85">
        <v>12</v>
      </c>
      <c r="B73" s="86" t="s">
        <v>81</v>
      </c>
      <c r="C73" s="87" t="s">
        <v>98</v>
      </c>
      <c r="D73" s="87">
        <v>3</v>
      </c>
      <c r="E73" s="85">
        <v>365</v>
      </c>
      <c r="F73" s="85"/>
      <c r="G73" s="88">
        <f>'[3]Đơn giá'!$J$169</f>
        <v>79190.124830727276</v>
      </c>
      <c r="H73" s="88">
        <f t="shared" si="5"/>
        <v>86713186.689646363</v>
      </c>
      <c r="I73" s="88">
        <v>45627</v>
      </c>
      <c r="J73" s="88">
        <f t="shared" si="6"/>
        <v>49961565</v>
      </c>
      <c r="K73" s="28">
        <f t="shared" si="7"/>
        <v>36751621.689646363</v>
      </c>
      <c r="L73" s="14"/>
    </row>
    <row r="74" spans="1:12" ht="15.75" x14ac:dyDescent="0.25">
      <c r="A74" s="85">
        <v>13</v>
      </c>
      <c r="B74" s="86" t="s">
        <v>82</v>
      </c>
      <c r="C74" s="87" t="s">
        <v>99</v>
      </c>
      <c r="D74" s="87">
        <v>1</v>
      </c>
      <c r="E74" s="85">
        <v>365</v>
      </c>
      <c r="F74" s="85"/>
      <c r="G74" s="88">
        <f>'[3]Đơn giá'!$J$166</f>
        <v>46363.632954545457</v>
      </c>
      <c r="H74" s="88">
        <f t="shared" si="5"/>
        <v>16922726.028409094</v>
      </c>
      <c r="I74" s="88">
        <v>27242</v>
      </c>
      <c r="J74" s="88">
        <f t="shared" si="6"/>
        <v>9943330</v>
      </c>
      <c r="K74" s="28">
        <f t="shared" si="7"/>
        <v>6979396.0284090936</v>
      </c>
      <c r="L74" s="14"/>
    </row>
    <row r="75" spans="1:12" ht="15.75" x14ac:dyDescent="0.25">
      <c r="A75" s="85">
        <v>14</v>
      </c>
      <c r="B75" s="93" t="s">
        <v>83</v>
      </c>
      <c r="C75" s="87" t="s">
        <v>99</v>
      </c>
      <c r="D75" s="87">
        <v>1</v>
      </c>
      <c r="E75" s="85">
        <v>365</v>
      </c>
      <c r="F75" s="85"/>
      <c r="G75" s="88">
        <f>'[3]Đơn giá'!$J$165</f>
        <v>44167.799874545461</v>
      </c>
      <c r="H75" s="88">
        <f t="shared" si="5"/>
        <v>16121246.954209093</v>
      </c>
      <c r="I75" s="88">
        <v>26089</v>
      </c>
      <c r="J75" s="88">
        <f t="shared" si="6"/>
        <v>9522485</v>
      </c>
      <c r="K75" s="28">
        <f t="shared" si="7"/>
        <v>6598761.954209093</v>
      </c>
      <c r="L75" s="14"/>
    </row>
    <row r="76" spans="1:12" ht="31.5" x14ac:dyDescent="0.25">
      <c r="A76" s="85">
        <v>15</v>
      </c>
      <c r="B76" s="86" t="s">
        <v>84</v>
      </c>
      <c r="C76" s="87" t="s">
        <v>99</v>
      </c>
      <c r="D76" s="87">
        <v>1</v>
      </c>
      <c r="E76" s="85">
        <v>365</v>
      </c>
      <c r="F76" s="85"/>
      <c r="G76" s="88">
        <f>'[3]Đơn giá'!$J$167</f>
        <v>68974.989592090904</v>
      </c>
      <c r="H76" s="88">
        <f t="shared" si="5"/>
        <v>25175871.201113179</v>
      </c>
      <c r="I76" s="88">
        <v>40736</v>
      </c>
      <c r="J76" s="88">
        <f t="shared" si="6"/>
        <v>14868640</v>
      </c>
      <c r="K76" s="28">
        <f t="shared" si="7"/>
        <v>10307231.201113179</v>
      </c>
      <c r="L76" s="14"/>
    </row>
    <row r="77" spans="1:12" ht="15.75" x14ac:dyDescent="0.25">
      <c r="A77" s="85">
        <v>16</v>
      </c>
      <c r="B77" s="86" t="s">
        <v>85</v>
      </c>
      <c r="C77" s="87" t="s">
        <v>99</v>
      </c>
      <c r="D77" s="87">
        <v>4</v>
      </c>
      <c r="E77" s="85">
        <v>365</v>
      </c>
      <c r="F77" s="85"/>
      <c r="G77" s="88">
        <f>'[3]Đơn giá'!$J$158</f>
        <v>75367.165201363634</v>
      </c>
      <c r="H77" s="88">
        <f t="shared" si="5"/>
        <v>110036061.1939909</v>
      </c>
      <c r="I77" s="88">
        <v>47648</v>
      </c>
      <c r="J77" s="88">
        <f t="shared" si="6"/>
        <v>69566080</v>
      </c>
      <c r="K77" s="28">
        <f t="shared" si="7"/>
        <v>40469981.193990901</v>
      </c>
      <c r="L77" s="14"/>
    </row>
    <row r="78" spans="1:12" ht="31.5" x14ac:dyDescent="0.25">
      <c r="A78" s="85">
        <v>17</v>
      </c>
      <c r="B78" s="86" t="s">
        <v>86</v>
      </c>
      <c r="C78" s="87"/>
      <c r="D78" s="87"/>
      <c r="E78" s="85"/>
      <c r="F78" s="85"/>
      <c r="G78" s="88"/>
      <c r="H78" s="88">
        <f t="shared" si="5"/>
        <v>0</v>
      </c>
      <c r="I78" s="88"/>
      <c r="J78" s="88"/>
      <c r="K78" s="28"/>
      <c r="L78" s="14"/>
    </row>
    <row r="79" spans="1:12" ht="15.75" x14ac:dyDescent="0.25">
      <c r="A79" s="85" t="s">
        <v>87</v>
      </c>
      <c r="B79" s="86" t="s">
        <v>88</v>
      </c>
      <c r="C79" s="87" t="s">
        <v>95</v>
      </c>
      <c r="D79" s="87">
        <v>1</v>
      </c>
      <c r="E79" s="85">
        <v>365</v>
      </c>
      <c r="F79" s="85"/>
      <c r="G79" s="88">
        <f>'[3]Đơn giá'!$J$160</f>
        <v>30064.90981534091</v>
      </c>
      <c r="H79" s="88">
        <f t="shared" si="5"/>
        <v>10973692.082599433</v>
      </c>
      <c r="I79" s="88">
        <v>18608</v>
      </c>
      <c r="J79" s="88">
        <f t="shared" si="6"/>
        <v>6791920</v>
      </c>
      <c r="K79" s="28">
        <f t="shared" si="7"/>
        <v>4181772.0825994331</v>
      </c>
      <c r="L79" s="14"/>
    </row>
    <row r="80" spans="1:12" ht="15.75" x14ac:dyDescent="0.25">
      <c r="A80" s="85" t="s">
        <v>89</v>
      </c>
      <c r="B80" s="86" t="s">
        <v>90</v>
      </c>
      <c r="C80" s="85"/>
      <c r="D80" s="87"/>
      <c r="E80" s="85"/>
      <c r="F80" s="85"/>
      <c r="G80" s="88"/>
      <c r="H80" s="88">
        <f t="shared" si="5"/>
        <v>0</v>
      </c>
      <c r="I80" s="88"/>
      <c r="J80" s="88"/>
      <c r="K80" s="28">
        <f t="shared" si="7"/>
        <v>0</v>
      </c>
      <c r="L80" s="14"/>
    </row>
    <row r="81" spans="1:12" ht="15.75" x14ac:dyDescent="0.25">
      <c r="A81" s="94" t="s">
        <v>91</v>
      </c>
      <c r="B81" s="86" t="s">
        <v>92</v>
      </c>
      <c r="C81" s="87" t="s">
        <v>100</v>
      </c>
      <c r="D81" s="87">
        <v>1</v>
      </c>
      <c r="E81" s="85">
        <v>12</v>
      </c>
      <c r="F81" s="85"/>
      <c r="G81" s="88">
        <f>'[3]Đơn giá'!$J$162</f>
        <v>90629.061409090908</v>
      </c>
      <c r="H81" s="88">
        <f t="shared" si="5"/>
        <v>1087548.736909091</v>
      </c>
      <c r="I81" s="88">
        <v>55898</v>
      </c>
      <c r="J81" s="88">
        <f t="shared" si="6"/>
        <v>670776</v>
      </c>
      <c r="K81" s="28">
        <f t="shared" si="7"/>
        <v>416772.73690909101</v>
      </c>
      <c r="L81" s="14"/>
    </row>
    <row r="82" spans="1:12" ht="15.75" x14ac:dyDescent="0.25">
      <c r="A82" s="94" t="s">
        <v>91</v>
      </c>
      <c r="B82" s="86" t="s">
        <v>93</v>
      </c>
      <c r="C82" s="87" t="s">
        <v>101</v>
      </c>
      <c r="D82" s="87">
        <v>1</v>
      </c>
      <c r="E82" s="85">
        <v>36</v>
      </c>
      <c r="F82" s="85"/>
      <c r="G82" s="88">
        <f>'[3]Đơn giá'!$J$163</f>
        <v>759562.63926136377</v>
      </c>
      <c r="H82" s="88">
        <f t="shared" si="5"/>
        <v>27344255.013409097</v>
      </c>
      <c r="I82" s="88">
        <v>874664</v>
      </c>
      <c r="J82" s="88">
        <f t="shared" si="6"/>
        <v>31487904</v>
      </c>
      <c r="K82" s="28">
        <f t="shared" si="7"/>
        <v>-4143648.9865909033</v>
      </c>
      <c r="L82" s="14"/>
    </row>
    <row r="83" spans="1:12" s="36" customFormat="1" ht="21.75" customHeight="1" x14ac:dyDescent="0.2">
      <c r="A83" s="55" t="s">
        <v>9</v>
      </c>
      <c r="B83" s="56" t="s">
        <v>94</v>
      </c>
      <c r="C83" s="57"/>
      <c r="D83" s="57"/>
      <c r="E83" s="57"/>
      <c r="F83" s="57"/>
      <c r="G83" s="57"/>
      <c r="H83" s="2">
        <f>SUM(H84:H106)</f>
        <v>4270811715.4986038</v>
      </c>
      <c r="I83" s="57"/>
      <c r="J83" s="60">
        <f>SUM(J84:J106)</f>
        <v>5062571890</v>
      </c>
      <c r="K83" s="28">
        <f t="shared" si="7"/>
        <v>-791760174.50139618</v>
      </c>
      <c r="L83" s="8"/>
    </row>
    <row r="84" spans="1:12" ht="47.25" x14ac:dyDescent="0.25">
      <c r="A84" s="48">
        <v>1</v>
      </c>
      <c r="B84" s="49" t="s">
        <v>73</v>
      </c>
      <c r="C84" s="50" t="s">
        <v>95</v>
      </c>
      <c r="D84" s="50">
        <v>6</v>
      </c>
      <c r="E84" s="48">
        <v>365</v>
      </c>
      <c r="F84" s="48"/>
      <c r="G84" s="3">
        <f>G65</f>
        <v>23551.668477272728</v>
      </c>
      <c r="H84" s="3">
        <f>$D84*$E84*G84</f>
        <v>51578153.965227276</v>
      </c>
      <c r="I84" s="3">
        <v>49251</v>
      </c>
      <c r="J84" s="3">
        <f t="shared" ref="J84:J106" si="8">$D84*$E84*IF(F84&lt;&gt;0,F84,1)*I84</f>
        <v>107859690</v>
      </c>
      <c r="K84" s="28">
        <f t="shared" si="7"/>
        <v>-56281536.034772724</v>
      </c>
      <c r="L84" s="14"/>
    </row>
    <row r="85" spans="1:12" ht="31.5" x14ac:dyDescent="0.25">
      <c r="A85" s="48">
        <v>2</v>
      </c>
      <c r="B85" s="49" t="s">
        <v>74</v>
      </c>
      <c r="C85" s="50" t="s">
        <v>95</v>
      </c>
      <c r="D85" s="50">
        <v>5</v>
      </c>
      <c r="E85" s="48">
        <v>365</v>
      </c>
      <c r="F85" s="48"/>
      <c r="G85" s="3">
        <f>G66</f>
        <v>68593.800497727265</v>
      </c>
      <c r="H85" s="3">
        <f t="shared" ref="H85:H106" si="9">$D85*$E85*G85</f>
        <v>125183685.90835226</v>
      </c>
      <c r="I85" s="3">
        <v>57181</v>
      </c>
      <c r="J85" s="3">
        <f t="shared" si="8"/>
        <v>104355325</v>
      </c>
      <c r="K85" s="28">
        <f t="shared" si="7"/>
        <v>20828360.908352256</v>
      </c>
      <c r="L85" s="14"/>
    </row>
    <row r="86" spans="1:12" ht="47.25" x14ac:dyDescent="0.25">
      <c r="A86" s="48">
        <v>3</v>
      </c>
      <c r="B86" s="49" t="s">
        <v>75</v>
      </c>
      <c r="C86" s="50" t="s">
        <v>95</v>
      </c>
      <c r="D86" s="50">
        <v>8</v>
      </c>
      <c r="E86" s="48">
        <v>365</v>
      </c>
      <c r="F86" s="48"/>
      <c r="G86" s="3">
        <f>G67</f>
        <v>68342.799935454546</v>
      </c>
      <c r="H86" s="3">
        <f t="shared" si="9"/>
        <v>199560975.81152728</v>
      </c>
      <c r="I86" s="3">
        <v>49251</v>
      </c>
      <c r="J86" s="3">
        <f t="shared" si="8"/>
        <v>143812920</v>
      </c>
      <c r="K86" s="28">
        <f t="shared" si="7"/>
        <v>55748055.811527282</v>
      </c>
      <c r="L86" s="14"/>
    </row>
    <row r="87" spans="1:12" ht="47.25" x14ac:dyDescent="0.25">
      <c r="A87" s="48">
        <v>4</v>
      </c>
      <c r="B87" s="49" t="s">
        <v>102</v>
      </c>
      <c r="C87" s="50" t="s">
        <v>95</v>
      </c>
      <c r="D87" s="50">
        <v>9</v>
      </c>
      <c r="E87" s="48">
        <v>365</v>
      </c>
      <c r="F87" s="48"/>
      <c r="G87" s="3">
        <f>'[3]Đơn giá'!$J$138</f>
        <v>34171.399967727273</v>
      </c>
      <c r="H87" s="3">
        <f t="shared" si="9"/>
        <v>112253048.89398409</v>
      </c>
      <c r="I87" s="3">
        <v>25455</v>
      </c>
      <c r="J87" s="3">
        <f t="shared" si="8"/>
        <v>83619675</v>
      </c>
      <c r="K87" s="28">
        <f t="shared" si="7"/>
        <v>28633373.893984094</v>
      </c>
      <c r="L87" s="14"/>
    </row>
    <row r="88" spans="1:12" ht="31.5" x14ac:dyDescent="0.25">
      <c r="A88" s="48">
        <v>5</v>
      </c>
      <c r="B88" s="49" t="s">
        <v>77</v>
      </c>
      <c r="C88" s="50" t="s">
        <v>95</v>
      </c>
      <c r="D88" s="50">
        <v>12</v>
      </c>
      <c r="E88" s="48">
        <v>365</v>
      </c>
      <c r="F88" s="48"/>
      <c r="G88" s="3">
        <f>'[3]Đơn giá'!$J$150</f>
        <v>73536.920386363636</v>
      </c>
      <c r="H88" s="3">
        <f t="shared" si="9"/>
        <v>322091711.29227275</v>
      </c>
      <c r="I88" s="3">
        <v>53217</v>
      </c>
      <c r="J88" s="3">
        <f t="shared" si="8"/>
        <v>233090460</v>
      </c>
      <c r="K88" s="28">
        <f t="shared" si="7"/>
        <v>89001251.292272747</v>
      </c>
      <c r="L88" s="14"/>
    </row>
    <row r="89" spans="1:12" ht="15.75" x14ac:dyDescent="0.25">
      <c r="A89" s="48">
        <v>6</v>
      </c>
      <c r="B89" s="49" t="s">
        <v>103</v>
      </c>
      <c r="C89" s="50" t="s">
        <v>95</v>
      </c>
      <c r="D89" s="50">
        <v>2</v>
      </c>
      <c r="E89" s="48">
        <v>365</v>
      </c>
      <c r="F89" s="48"/>
      <c r="G89" s="3">
        <f>'[3]Đơn giá'!$J$151</f>
        <v>136046.22063136363</v>
      </c>
      <c r="H89" s="3">
        <f t="shared" si="9"/>
        <v>99313741.060895443</v>
      </c>
      <c r="I89" s="3">
        <v>53217</v>
      </c>
      <c r="J89" s="3">
        <f t="shared" si="8"/>
        <v>38848410</v>
      </c>
      <c r="K89" s="28">
        <f t="shared" si="7"/>
        <v>60465331.060895443</v>
      </c>
      <c r="L89" s="14"/>
    </row>
    <row r="90" spans="1:12" ht="31.5" x14ac:dyDescent="0.25">
      <c r="A90" s="48">
        <v>7</v>
      </c>
      <c r="B90" s="49" t="s">
        <v>79</v>
      </c>
      <c r="C90" s="50" t="s">
        <v>95</v>
      </c>
      <c r="D90" s="50">
        <v>3</v>
      </c>
      <c r="E90" s="48">
        <v>365</v>
      </c>
      <c r="F90" s="48"/>
      <c r="G90" s="3">
        <f>'[3]Đơn giá'!$J$147</f>
        <v>23551.668477272728</v>
      </c>
      <c r="H90" s="3">
        <f t="shared" si="9"/>
        <v>25789076.982613638</v>
      </c>
      <c r="I90" s="3">
        <v>49251</v>
      </c>
      <c r="J90" s="3">
        <f t="shared" si="8"/>
        <v>53929845</v>
      </c>
      <c r="K90" s="28">
        <f t="shared" si="7"/>
        <v>-28140768.017386362</v>
      </c>
      <c r="L90" s="14"/>
    </row>
    <row r="91" spans="1:12" ht="15.75" x14ac:dyDescent="0.25">
      <c r="A91" s="53">
        <v>8</v>
      </c>
      <c r="B91" s="51" t="s">
        <v>25</v>
      </c>
      <c r="C91" s="52" t="s">
        <v>95</v>
      </c>
      <c r="D91" s="52">
        <v>22</v>
      </c>
      <c r="E91" s="53">
        <v>365</v>
      </c>
      <c r="F91" s="53"/>
      <c r="G91" s="4">
        <f>G62</f>
        <v>162719.01135000002</v>
      </c>
      <c r="H91" s="3">
        <f>$D91*$E91*G91</f>
        <v>1306633661.1405001</v>
      </c>
      <c r="I91" s="4">
        <v>120638</v>
      </c>
      <c r="J91" s="4">
        <f>$D91*$E91*IF(F91&lt;&gt;0,F91,1)*I91</f>
        <v>968723140</v>
      </c>
      <c r="K91" s="28"/>
      <c r="L91" s="14"/>
    </row>
    <row r="92" spans="1:12" ht="15.75" x14ac:dyDescent="0.25">
      <c r="A92" s="53">
        <v>9</v>
      </c>
      <c r="B92" s="51" t="s">
        <v>67</v>
      </c>
      <c r="C92" s="52" t="s">
        <v>95</v>
      </c>
      <c r="D92" s="52">
        <v>82</v>
      </c>
      <c r="E92" s="53">
        <v>365</v>
      </c>
      <c r="F92" s="53"/>
      <c r="G92" s="4">
        <f>G64</f>
        <v>52825.667694545467</v>
      </c>
      <c r="H92" s="3">
        <f t="shared" si="9"/>
        <v>1581072234.0977459</v>
      </c>
      <c r="I92" s="4">
        <v>100806</v>
      </c>
      <c r="J92" s="4">
        <f>$D92*$E92*IF(F92&lt;&gt;0,F92,1)*I92</f>
        <v>3017123580</v>
      </c>
      <c r="K92" s="28">
        <f t="shared" si="7"/>
        <v>-1436051345.9022541</v>
      </c>
      <c r="L92" s="14"/>
    </row>
    <row r="93" spans="1:12" ht="31.5" x14ac:dyDescent="0.25">
      <c r="A93" s="48">
        <v>10</v>
      </c>
      <c r="B93" s="49" t="s">
        <v>104</v>
      </c>
      <c r="C93" s="50" t="s">
        <v>95</v>
      </c>
      <c r="D93" s="50">
        <v>1</v>
      </c>
      <c r="E93" s="48">
        <v>365</v>
      </c>
      <c r="F93" s="48"/>
      <c r="G93" s="3">
        <f>G84</f>
        <v>23551.668477272728</v>
      </c>
      <c r="H93" s="3">
        <f t="shared" si="9"/>
        <v>8596358.9942045454</v>
      </c>
      <c r="I93" s="3">
        <v>49251</v>
      </c>
      <c r="J93" s="3">
        <f t="shared" si="8"/>
        <v>17976615</v>
      </c>
      <c r="K93" s="28">
        <f t="shared" si="7"/>
        <v>-9380256.0057954546</v>
      </c>
      <c r="L93" s="14"/>
    </row>
    <row r="94" spans="1:12" ht="31.5" x14ac:dyDescent="0.25">
      <c r="A94" s="48">
        <v>11</v>
      </c>
      <c r="B94" s="49" t="s">
        <v>24</v>
      </c>
      <c r="C94" s="50" t="s">
        <v>95</v>
      </c>
      <c r="D94" s="50">
        <v>1</v>
      </c>
      <c r="E94" s="48">
        <v>365</v>
      </c>
      <c r="F94" s="48"/>
      <c r="G94" s="3">
        <f>G93</f>
        <v>23551.668477272728</v>
      </c>
      <c r="H94" s="3">
        <f t="shared" si="9"/>
        <v>8596358.9942045454</v>
      </c>
      <c r="I94" s="3">
        <v>49251</v>
      </c>
      <c r="J94" s="3">
        <f t="shared" si="8"/>
        <v>17976615</v>
      </c>
      <c r="K94" s="28">
        <f t="shared" si="7"/>
        <v>-9380256.0057954546</v>
      </c>
      <c r="L94" s="14"/>
    </row>
    <row r="95" spans="1:12" ht="15.75" x14ac:dyDescent="0.25">
      <c r="A95" s="48">
        <v>12</v>
      </c>
      <c r="B95" s="49" t="s">
        <v>105</v>
      </c>
      <c r="C95" s="50" t="s">
        <v>95</v>
      </c>
      <c r="D95" s="50">
        <v>1</v>
      </c>
      <c r="E95" s="48">
        <v>365</v>
      </c>
      <c r="F95" s="48"/>
      <c r="G95" s="3">
        <f>'[3]Đơn giá'!$J$155</f>
        <v>130039.20374454546</v>
      </c>
      <c r="H95" s="3">
        <f t="shared" si="9"/>
        <v>47464309.366759092</v>
      </c>
      <c r="I95" s="3">
        <v>48249</v>
      </c>
      <c r="J95" s="3">
        <f t="shared" si="8"/>
        <v>17610885</v>
      </c>
      <c r="K95" s="28">
        <f t="shared" si="7"/>
        <v>29853424.366759092</v>
      </c>
      <c r="L95" s="14"/>
    </row>
    <row r="96" spans="1:12" ht="15.75" x14ac:dyDescent="0.25">
      <c r="A96" s="48">
        <v>13</v>
      </c>
      <c r="B96" s="49" t="s">
        <v>106</v>
      </c>
      <c r="C96" s="50" t="s">
        <v>95</v>
      </c>
      <c r="D96" s="50">
        <v>1</v>
      </c>
      <c r="E96" s="48">
        <v>365</v>
      </c>
      <c r="F96" s="48"/>
      <c r="G96" s="3">
        <f>'[3]Đơn giá'!$J$155</f>
        <v>130039.20374454546</v>
      </c>
      <c r="H96" s="3">
        <f t="shared" si="9"/>
        <v>47464309.366759092</v>
      </c>
      <c r="I96" s="3">
        <v>98723</v>
      </c>
      <c r="J96" s="3">
        <f t="shared" si="8"/>
        <v>36033895</v>
      </c>
      <c r="K96" s="28">
        <f t="shared" si="7"/>
        <v>11430414.366759092</v>
      </c>
      <c r="L96" s="14"/>
    </row>
    <row r="97" spans="1:12" ht="31.5" x14ac:dyDescent="0.25">
      <c r="A97" s="48">
        <v>14</v>
      </c>
      <c r="B97" s="49" t="s">
        <v>107</v>
      </c>
      <c r="C97" s="50" t="s">
        <v>99</v>
      </c>
      <c r="D97" s="50">
        <v>1</v>
      </c>
      <c r="E97" s="48">
        <v>365</v>
      </c>
      <c r="F97" s="48"/>
      <c r="G97" s="3">
        <f>'[3]Đơn giá'!$J$167</f>
        <v>68974.989592090904</v>
      </c>
      <c r="H97" s="3">
        <f t="shared" si="9"/>
        <v>25175871.201113179</v>
      </c>
      <c r="I97" s="3">
        <v>40736</v>
      </c>
      <c r="J97" s="3">
        <f t="shared" si="8"/>
        <v>14868640</v>
      </c>
      <c r="K97" s="28">
        <f t="shared" si="7"/>
        <v>10307231.201113179</v>
      </c>
      <c r="L97" s="14"/>
    </row>
    <row r="98" spans="1:12" ht="15.75" x14ac:dyDescent="0.25">
      <c r="A98" s="48">
        <v>15</v>
      </c>
      <c r="B98" s="49" t="s">
        <v>255</v>
      </c>
      <c r="C98" s="50"/>
      <c r="D98" s="50"/>
      <c r="E98" s="48"/>
      <c r="F98" s="48"/>
      <c r="G98" s="3"/>
      <c r="H98" s="3">
        <f t="shared" si="9"/>
        <v>0</v>
      </c>
      <c r="I98" s="3"/>
      <c r="J98" s="3"/>
      <c r="K98" s="28"/>
      <c r="L98" s="14"/>
    </row>
    <row r="99" spans="1:12" ht="15.75" x14ac:dyDescent="0.25">
      <c r="A99" s="48" t="s">
        <v>260</v>
      </c>
      <c r="B99" s="49" t="s">
        <v>88</v>
      </c>
      <c r="C99" s="50" t="s">
        <v>95</v>
      </c>
      <c r="D99" s="50">
        <v>1</v>
      </c>
      <c r="E99" s="48">
        <v>365</v>
      </c>
      <c r="F99" s="48"/>
      <c r="G99" s="3">
        <f>'[3]Đơn giá'!$J$160</f>
        <v>30064.90981534091</v>
      </c>
      <c r="H99" s="3">
        <f t="shared" si="9"/>
        <v>10973692.082599433</v>
      </c>
      <c r="I99" s="3">
        <v>18608</v>
      </c>
      <c r="J99" s="3">
        <f t="shared" si="8"/>
        <v>6791920</v>
      </c>
      <c r="K99" s="28">
        <f t="shared" si="7"/>
        <v>4181772.0825994331</v>
      </c>
      <c r="L99" s="14"/>
    </row>
    <row r="100" spans="1:12" ht="15.75" x14ac:dyDescent="0.25">
      <c r="A100" s="48" t="s">
        <v>261</v>
      </c>
      <c r="B100" s="49" t="s">
        <v>90</v>
      </c>
      <c r="C100" s="50"/>
      <c r="D100" s="50"/>
      <c r="E100" s="48"/>
      <c r="F100" s="48"/>
      <c r="G100" s="3"/>
      <c r="H100" s="3">
        <f t="shared" si="9"/>
        <v>0</v>
      </c>
      <c r="I100" s="3"/>
      <c r="J100" s="3"/>
      <c r="K100" s="28"/>
      <c r="L100" s="14"/>
    </row>
    <row r="101" spans="1:12" ht="15.75" x14ac:dyDescent="0.25">
      <c r="A101" s="48" t="s">
        <v>91</v>
      </c>
      <c r="B101" s="49" t="s">
        <v>92</v>
      </c>
      <c r="C101" s="50" t="s">
        <v>100</v>
      </c>
      <c r="D101" s="50">
        <v>1</v>
      </c>
      <c r="E101" s="48">
        <v>12</v>
      </c>
      <c r="F101" s="48"/>
      <c r="G101" s="3">
        <f>'[3]Đơn giá'!$J$162</f>
        <v>90629.061409090908</v>
      </c>
      <c r="H101" s="3">
        <f t="shared" si="9"/>
        <v>1087548.736909091</v>
      </c>
      <c r="I101" s="3">
        <v>55898</v>
      </c>
      <c r="J101" s="3">
        <f t="shared" si="8"/>
        <v>670776</v>
      </c>
      <c r="K101" s="28">
        <f t="shared" si="7"/>
        <v>416772.73690909101</v>
      </c>
      <c r="L101" s="14"/>
    </row>
    <row r="102" spans="1:12" ht="15.75" x14ac:dyDescent="0.25">
      <c r="A102" s="48" t="s">
        <v>91</v>
      </c>
      <c r="B102" s="49" t="s">
        <v>93</v>
      </c>
      <c r="C102" s="50" t="s">
        <v>101</v>
      </c>
      <c r="D102" s="50">
        <v>1</v>
      </c>
      <c r="E102" s="48">
        <v>36</v>
      </c>
      <c r="F102" s="48"/>
      <c r="G102" s="3">
        <f>'[3]Đơn giá'!$J$163</f>
        <v>759562.63926136377</v>
      </c>
      <c r="H102" s="3">
        <f t="shared" si="9"/>
        <v>27344255.013409097</v>
      </c>
      <c r="I102" s="3">
        <v>874664</v>
      </c>
      <c r="J102" s="3">
        <f t="shared" si="8"/>
        <v>31487904</v>
      </c>
      <c r="K102" s="28">
        <f t="shared" si="7"/>
        <v>-4143648.9865909033</v>
      </c>
      <c r="L102" s="14"/>
    </row>
    <row r="103" spans="1:12" ht="15.75" x14ac:dyDescent="0.25">
      <c r="A103" s="48">
        <v>16</v>
      </c>
      <c r="B103" s="49" t="s">
        <v>108</v>
      </c>
      <c r="C103" s="50" t="s">
        <v>109</v>
      </c>
      <c r="D103" s="50">
        <v>1</v>
      </c>
      <c r="E103" s="48">
        <v>365</v>
      </c>
      <c r="F103" s="48"/>
      <c r="G103" s="3">
        <f>'[3]Đơn giá'!$J$169</f>
        <v>79190.124830727276</v>
      </c>
      <c r="H103" s="3">
        <f t="shared" si="9"/>
        <v>28904395.563215457</v>
      </c>
      <c r="I103" s="3">
        <v>46747</v>
      </c>
      <c r="J103" s="3">
        <f t="shared" si="8"/>
        <v>17062655</v>
      </c>
      <c r="K103" s="28">
        <f t="shared" si="7"/>
        <v>11841740.563215457</v>
      </c>
      <c r="L103" s="14"/>
    </row>
    <row r="104" spans="1:12" ht="31.5" x14ac:dyDescent="0.25">
      <c r="A104" s="48">
        <v>17</v>
      </c>
      <c r="B104" s="49" t="s">
        <v>110</v>
      </c>
      <c r="C104" s="50" t="s">
        <v>111</v>
      </c>
      <c r="D104" s="50">
        <v>7</v>
      </c>
      <c r="E104" s="48">
        <v>365</v>
      </c>
      <c r="F104" s="48"/>
      <c r="G104" s="3">
        <f>'[3]Đơn giá'!$J$158</f>
        <v>75367.165201363634</v>
      </c>
      <c r="H104" s="3">
        <f t="shared" si="9"/>
        <v>192563107.0894841</v>
      </c>
      <c r="I104" s="3">
        <v>47648</v>
      </c>
      <c r="J104" s="3">
        <f t="shared" si="8"/>
        <v>121740640</v>
      </c>
      <c r="K104" s="28">
        <f t="shared" si="7"/>
        <v>70822467.089484096</v>
      </c>
      <c r="L104" s="14"/>
    </row>
    <row r="105" spans="1:12" ht="15.75" x14ac:dyDescent="0.25">
      <c r="A105" s="48">
        <v>18</v>
      </c>
      <c r="B105" s="49" t="s">
        <v>82</v>
      </c>
      <c r="C105" s="50" t="s">
        <v>99</v>
      </c>
      <c r="D105" s="50">
        <v>1</v>
      </c>
      <c r="E105" s="48">
        <v>365</v>
      </c>
      <c r="F105" s="48"/>
      <c r="G105" s="3">
        <f>'[3]Đơn giá'!$J$166</f>
        <v>46363.632954545457</v>
      </c>
      <c r="H105" s="3">
        <f t="shared" si="9"/>
        <v>16922726.028409094</v>
      </c>
      <c r="I105" s="3">
        <v>27242</v>
      </c>
      <c r="J105" s="3">
        <f t="shared" si="8"/>
        <v>9943330</v>
      </c>
      <c r="K105" s="28">
        <f t="shared" si="7"/>
        <v>6979396.0284090936</v>
      </c>
      <c r="L105" s="14"/>
    </row>
    <row r="106" spans="1:12" ht="15.75" x14ac:dyDescent="0.25">
      <c r="A106" s="48">
        <v>19</v>
      </c>
      <c r="B106" s="49" t="s">
        <v>83</v>
      </c>
      <c r="C106" s="50" t="s">
        <v>99</v>
      </c>
      <c r="D106" s="50">
        <v>2</v>
      </c>
      <c r="E106" s="48">
        <v>365</v>
      </c>
      <c r="F106" s="48"/>
      <c r="G106" s="3">
        <f>'[3]Đơn giá'!$J$165</f>
        <v>44167.799874545461</v>
      </c>
      <c r="H106" s="3">
        <f t="shared" si="9"/>
        <v>32242493.908418186</v>
      </c>
      <c r="I106" s="3">
        <v>26089</v>
      </c>
      <c r="J106" s="3">
        <f t="shared" si="8"/>
        <v>19044970</v>
      </c>
      <c r="K106" s="28">
        <f t="shared" si="7"/>
        <v>13197523.908418186</v>
      </c>
      <c r="L106" s="14"/>
    </row>
    <row r="107" spans="1:12" ht="47.25" x14ac:dyDescent="0.25">
      <c r="A107" s="47" t="s">
        <v>114</v>
      </c>
      <c r="B107" s="56" t="s">
        <v>115</v>
      </c>
      <c r="C107" s="7"/>
      <c r="D107" s="7"/>
      <c r="E107" s="7"/>
      <c r="F107" s="7"/>
      <c r="G107" s="7"/>
      <c r="H107" s="2">
        <f>SUM(H109:H121)</f>
        <v>90988426.156660646</v>
      </c>
      <c r="I107" s="7"/>
      <c r="J107" s="2">
        <f>J108+J118</f>
        <v>65584202</v>
      </c>
      <c r="K107" s="15">
        <f t="shared" si="7"/>
        <v>25404224.156660646</v>
      </c>
      <c r="L107" s="14"/>
    </row>
    <row r="108" spans="1:12" ht="15.75" x14ac:dyDescent="0.25">
      <c r="A108" s="48"/>
      <c r="B108" s="56" t="s">
        <v>116</v>
      </c>
      <c r="C108" s="50"/>
      <c r="D108" s="50"/>
      <c r="E108" s="48"/>
      <c r="F108" s="48"/>
      <c r="G108" s="7"/>
      <c r="H108" s="7"/>
      <c r="I108" s="7"/>
      <c r="J108" s="2">
        <f>SUM(J109:J117)</f>
        <v>10796972</v>
      </c>
      <c r="K108" s="28">
        <f t="shared" si="7"/>
        <v>-10796972</v>
      </c>
      <c r="L108" s="14"/>
    </row>
    <row r="109" spans="1:12" ht="31.5" x14ac:dyDescent="0.25">
      <c r="A109" s="48">
        <v>1</v>
      </c>
      <c r="B109" s="49" t="s">
        <v>117</v>
      </c>
      <c r="C109" s="50" t="s">
        <v>16</v>
      </c>
      <c r="D109" s="50">
        <v>3</v>
      </c>
      <c r="E109" s="48">
        <v>1</v>
      </c>
      <c r="F109" s="48"/>
      <c r="G109" s="3">
        <f>'[3]Đơn giá'!$J$11</f>
        <v>1813653.1369240056</v>
      </c>
      <c r="H109" s="3">
        <f>$D109*$E109*G109</f>
        <v>5440959.4107720163</v>
      </c>
      <c r="I109" s="3">
        <v>2622707</v>
      </c>
      <c r="J109" s="3">
        <f t="shared" ref="J109:J121" si="10">$D109*$E109*IF(F109&lt;&gt;0,F109,1)*I109</f>
        <v>7868121</v>
      </c>
      <c r="K109" s="28">
        <f t="shared" si="7"/>
        <v>-2427161.5892279837</v>
      </c>
      <c r="L109" s="14"/>
    </row>
    <row r="110" spans="1:12" ht="15.75" x14ac:dyDescent="0.25">
      <c r="A110" s="48">
        <v>2</v>
      </c>
      <c r="B110" s="49" t="s">
        <v>118</v>
      </c>
      <c r="C110" s="50" t="s">
        <v>16</v>
      </c>
      <c r="D110" s="50">
        <v>3</v>
      </c>
      <c r="E110" s="48">
        <v>1</v>
      </c>
      <c r="F110" s="48"/>
      <c r="G110" s="3">
        <f>'[3]Đơn giá'!$J$101</f>
        <v>114456.55713068182</v>
      </c>
      <c r="H110" s="3">
        <f t="shared" ref="H110:H117" si="11">$D110*$E110*G110</f>
        <v>343369.67139204545</v>
      </c>
      <c r="I110" s="3">
        <v>75758</v>
      </c>
      <c r="J110" s="3">
        <f t="shared" si="10"/>
        <v>227274</v>
      </c>
      <c r="K110" s="28">
        <f t="shared" si="7"/>
        <v>116095.67139204545</v>
      </c>
      <c r="L110" s="14"/>
    </row>
    <row r="111" spans="1:12" ht="15.75" x14ac:dyDescent="0.25">
      <c r="A111" s="48">
        <v>3</v>
      </c>
      <c r="B111" s="49" t="s">
        <v>119</v>
      </c>
      <c r="C111" s="50" t="s">
        <v>120</v>
      </c>
      <c r="D111" s="50">
        <v>1</v>
      </c>
      <c r="E111" s="48">
        <v>1</v>
      </c>
      <c r="F111" s="48"/>
      <c r="G111" s="3">
        <f>'[3]Đơn giá'!$J$106</f>
        <v>186369.37176136364</v>
      </c>
      <c r="H111" s="3">
        <f t="shared" si="11"/>
        <v>186369.37176136364</v>
      </c>
      <c r="I111" s="3">
        <v>110675</v>
      </c>
      <c r="J111" s="3">
        <f t="shared" si="10"/>
        <v>110675</v>
      </c>
      <c r="K111" s="28">
        <f t="shared" si="7"/>
        <v>75694.37176136364</v>
      </c>
      <c r="L111" s="14"/>
    </row>
    <row r="112" spans="1:12" ht="15.75" x14ac:dyDescent="0.25">
      <c r="A112" s="48">
        <v>4</v>
      </c>
      <c r="B112" s="49" t="s">
        <v>121</v>
      </c>
      <c r="C112" s="50" t="s">
        <v>122</v>
      </c>
      <c r="D112" s="50">
        <v>17</v>
      </c>
      <c r="E112" s="48">
        <v>1</v>
      </c>
      <c r="F112" s="48"/>
      <c r="G112" s="3">
        <f>'[3]Đơn giá'!$J$87</f>
        <v>112290.93213068182</v>
      </c>
      <c r="H112" s="3">
        <f t="shared" si="11"/>
        <v>1908945.8462215909</v>
      </c>
      <c r="I112" s="3">
        <v>73679</v>
      </c>
      <c r="J112" s="3">
        <f t="shared" si="10"/>
        <v>1252543</v>
      </c>
      <c r="K112" s="28">
        <f t="shared" si="7"/>
        <v>656402.84622159088</v>
      </c>
      <c r="L112" s="14"/>
    </row>
    <row r="113" spans="1:12" ht="15.75" x14ac:dyDescent="0.25">
      <c r="A113" s="48">
        <v>5</v>
      </c>
      <c r="B113" s="49" t="s">
        <v>123</v>
      </c>
      <c r="C113" s="50" t="s">
        <v>124</v>
      </c>
      <c r="D113" s="50">
        <v>6</v>
      </c>
      <c r="E113" s="48">
        <v>1</v>
      </c>
      <c r="F113" s="48"/>
      <c r="G113" s="3">
        <f>'[3]Đơn giá'!$J$45</f>
        <v>48203.598366477279</v>
      </c>
      <c r="H113" s="3">
        <f t="shared" si="11"/>
        <v>289221.59019886365</v>
      </c>
      <c r="I113" s="3">
        <v>29215</v>
      </c>
      <c r="J113" s="3">
        <f t="shared" si="10"/>
        <v>175290</v>
      </c>
      <c r="K113" s="28">
        <f t="shared" si="7"/>
        <v>113931.59019886365</v>
      </c>
      <c r="L113" s="14"/>
    </row>
    <row r="114" spans="1:12" ht="15.75" x14ac:dyDescent="0.25">
      <c r="A114" s="48">
        <v>6</v>
      </c>
      <c r="B114" s="49" t="s">
        <v>31</v>
      </c>
      <c r="C114" s="50" t="s">
        <v>30</v>
      </c>
      <c r="D114" s="50">
        <v>12</v>
      </c>
      <c r="E114" s="48">
        <v>1</v>
      </c>
      <c r="F114" s="48"/>
      <c r="G114" s="3">
        <f>'[3]Đơn giá'!$J$47</f>
        <v>17182.822041477273</v>
      </c>
      <c r="H114" s="3">
        <f t="shared" si="11"/>
        <v>206193.86449772728</v>
      </c>
      <c r="I114" s="3">
        <v>10252</v>
      </c>
      <c r="J114" s="3">
        <f t="shared" si="10"/>
        <v>123024</v>
      </c>
      <c r="K114" s="28">
        <f t="shared" si="7"/>
        <v>83169.864497727278</v>
      </c>
      <c r="L114" s="14"/>
    </row>
    <row r="115" spans="1:12" ht="31.5" x14ac:dyDescent="0.25">
      <c r="A115" s="48">
        <v>7</v>
      </c>
      <c r="B115" s="49" t="s">
        <v>253</v>
      </c>
      <c r="C115" s="50" t="s">
        <v>16</v>
      </c>
      <c r="D115" s="50">
        <v>2</v>
      </c>
      <c r="E115" s="48">
        <v>1</v>
      </c>
      <c r="F115" s="48"/>
      <c r="G115" s="3">
        <f>'[3]Đơn giá'!$J$92</f>
        <v>132697.87005681818</v>
      </c>
      <c r="H115" s="3">
        <f t="shared" si="11"/>
        <v>265395.74011363636</v>
      </c>
      <c r="I115" s="3">
        <v>86446</v>
      </c>
      <c r="J115" s="3">
        <f t="shared" si="10"/>
        <v>172892</v>
      </c>
      <c r="K115" s="28">
        <f t="shared" si="7"/>
        <v>92503.740113636362</v>
      </c>
      <c r="L115" s="14"/>
    </row>
    <row r="116" spans="1:12" ht="15.75" x14ac:dyDescent="0.25">
      <c r="A116" s="48">
        <v>8</v>
      </c>
      <c r="B116" s="49" t="s">
        <v>125</v>
      </c>
      <c r="C116" s="50" t="s">
        <v>120</v>
      </c>
      <c r="D116" s="50">
        <v>11</v>
      </c>
      <c r="E116" s="48">
        <v>1</v>
      </c>
      <c r="F116" s="48"/>
      <c r="G116" s="3">
        <f>'[3]Đơn giá'!$J$99</f>
        <v>31638.40944886364</v>
      </c>
      <c r="H116" s="3">
        <f t="shared" si="11"/>
        <v>348022.50393750006</v>
      </c>
      <c r="I116" s="3">
        <v>19183</v>
      </c>
      <c r="J116" s="3">
        <f t="shared" si="10"/>
        <v>211013</v>
      </c>
      <c r="K116" s="28">
        <f t="shared" si="7"/>
        <v>137009.50393750006</v>
      </c>
      <c r="L116" s="14"/>
    </row>
    <row r="117" spans="1:12" ht="35.25" customHeight="1" x14ac:dyDescent="0.25">
      <c r="A117" s="48">
        <v>9</v>
      </c>
      <c r="B117" s="49" t="s">
        <v>126</v>
      </c>
      <c r="C117" s="50" t="s">
        <v>127</v>
      </c>
      <c r="D117" s="50">
        <v>10</v>
      </c>
      <c r="E117" s="48">
        <v>1</v>
      </c>
      <c r="F117" s="48"/>
      <c r="G117" s="3">
        <f>'[3]Đơn giá'!$J$96</f>
        <v>95200.294039772707</v>
      </c>
      <c r="H117" s="3">
        <f t="shared" si="11"/>
        <v>952002.94039772707</v>
      </c>
      <c r="I117" s="3">
        <v>65614</v>
      </c>
      <c r="J117" s="3">
        <f t="shared" si="10"/>
        <v>656140</v>
      </c>
      <c r="K117" s="28">
        <f t="shared" si="7"/>
        <v>295862.94039772707</v>
      </c>
      <c r="L117" s="14"/>
    </row>
    <row r="118" spans="1:12" ht="15.75" x14ac:dyDescent="0.25">
      <c r="A118" s="48"/>
      <c r="B118" s="56" t="s">
        <v>128</v>
      </c>
      <c r="C118" s="50"/>
      <c r="D118" s="50"/>
      <c r="E118" s="48"/>
      <c r="F118" s="48"/>
      <c r="G118" s="3"/>
      <c r="H118" s="3">
        <f t="shared" ref="H118" si="12">$D118*$E118*G118*IF(F118&lt;&gt;0,F118,1)</f>
        <v>0</v>
      </c>
      <c r="I118" s="3"/>
      <c r="J118" s="2">
        <f>SUM(J119:J121)</f>
        <v>54787230</v>
      </c>
      <c r="K118" s="28">
        <f t="shared" si="7"/>
        <v>-54787230</v>
      </c>
      <c r="L118" s="14"/>
    </row>
    <row r="119" spans="1:12" ht="47.25" x14ac:dyDescent="0.25">
      <c r="A119" s="48">
        <v>1</v>
      </c>
      <c r="B119" s="49" t="s">
        <v>129</v>
      </c>
      <c r="C119" s="50" t="s">
        <v>95</v>
      </c>
      <c r="D119" s="50">
        <v>3</v>
      </c>
      <c r="E119" s="48">
        <v>365</v>
      </c>
      <c r="F119" s="48"/>
      <c r="G119" s="3">
        <f>'[3]Đơn giá'!$J$138</f>
        <v>34171.399967727273</v>
      </c>
      <c r="H119" s="3">
        <f>$D119*$E119*G119</f>
        <v>37417682.964661367</v>
      </c>
      <c r="I119" s="3">
        <v>25455</v>
      </c>
      <c r="J119" s="3">
        <f t="shared" si="10"/>
        <v>27873225</v>
      </c>
      <c r="K119" s="28">
        <f t="shared" si="7"/>
        <v>9544457.9646613672</v>
      </c>
      <c r="L119" s="14"/>
    </row>
    <row r="120" spans="1:12" ht="15.75" x14ac:dyDescent="0.25">
      <c r="A120" s="48">
        <v>2</v>
      </c>
      <c r="B120" s="49" t="s">
        <v>83</v>
      </c>
      <c r="C120" s="50" t="s">
        <v>99</v>
      </c>
      <c r="D120" s="50">
        <v>1</v>
      </c>
      <c r="E120" s="48">
        <v>365</v>
      </c>
      <c r="F120" s="48"/>
      <c r="G120" s="3">
        <f>'[3]Đơn giá'!$J$165</f>
        <v>44167.799874545461</v>
      </c>
      <c r="H120" s="3">
        <f t="shared" ref="H120:H121" si="13">$D120*$E120*G120</f>
        <v>16121246.954209093</v>
      </c>
      <c r="I120" s="3">
        <v>26089</v>
      </c>
      <c r="J120" s="3">
        <f t="shared" si="10"/>
        <v>9522485</v>
      </c>
      <c r="K120" s="28">
        <f t="shared" si="7"/>
        <v>6598761.954209093</v>
      </c>
      <c r="L120" s="14"/>
    </row>
    <row r="121" spans="1:12" ht="15.75" x14ac:dyDescent="0.25">
      <c r="A121" s="48">
        <v>3</v>
      </c>
      <c r="B121" s="49" t="s">
        <v>130</v>
      </c>
      <c r="C121" s="50">
        <f>[2]PB03DV_I.3!C134</f>
        <v>0</v>
      </c>
      <c r="D121" s="50">
        <v>1</v>
      </c>
      <c r="E121" s="48">
        <v>365</v>
      </c>
      <c r="F121" s="48"/>
      <c r="G121" s="3">
        <f>'[3]Đơn giá'!$J$158</f>
        <v>75367.165201363634</v>
      </c>
      <c r="H121" s="3">
        <f t="shared" si="13"/>
        <v>27509015.298497725</v>
      </c>
      <c r="I121" s="3">
        <v>47648</v>
      </c>
      <c r="J121" s="3">
        <f t="shared" si="10"/>
        <v>17391520</v>
      </c>
      <c r="K121" s="28">
        <f t="shared" si="7"/>
        <v>10117495.298497725</v>
      </c>
      <c r="L121" s="14"/>
    </row>
    <row r="122" spans="1:12" ht="31.5" x14ac:dyDescent="0.25">
      <c r="A122" s="47" t="s">
        <v>293</v>
      </c>
      <c r="B122" s="56" t="s">
        <v>294</v>
      </c>
      <c r="C122" s="50"/>
      <c r="D122" s="50"/>
      <c r="E122" s="48"/>
      <c r="F122" s="48"/>
      <c r="G122" s="3"/>
      <c r="H122" s="2">
        <f>H123+H171</f>
        <v>257056853.97322163</v>
      </c>
      <c r="I122" s="3"/>
      <c r="J122" s="2">
        <f>J123+J171</f>
        <v>243708843</v>
      </c>
      <c r="K122" s="28"/>
      <c r="L122" s="14"/>
    </row>
    <row r="123" spans="1:12" ht="15.75" x14ac:dyDescent="0.25">
      <c r="A123" s="47" t="s">
        <v>295</v>
      </c>
      <c r="B123" s="56" t="s">
        <v>143</v>
      </c>
      <c r="C123" s="127"/>
      <c r="D123" s="43"/>
      <c r="E123" s="48"/>
      <c r="F123" s="48"/>
      <c r="G123" s="3"/>
      <c r="H123" s="128">
        <f>H124+H132+H141+H151+H161</f>
        <v>153942494.08116055</v>
      </c>
      <c r="I123" s="129"/>
      <c r="J123" s="128">
        <f>J124+J132+J141+J151+J161</f>
        <v>163602375</v>
      </c>
      <c r="K123" s="28"/>
      <c r="L123" s="14"/>
    </row>
    <row r="124" spans="1:12" ht="31.5" x14ac:dyDescent="0.25">
      <c r="A124" s="48">
        <v>1</v>
      </c>
      <c r="B124" s="44" t="s">
        <v>304</v>
      </c>
      <c r="C124" s="127"/>
      <c r="D124" s="43"/>
      <c r="E124" s="48"/>
      <c r="F124" s="48"/>
      <c r="G124" s="3"/>
      <c r="H124" s="128">
        <f>H125+H129</f>
        <v>17638664.857501704</v>
      </c>
      <c r="I124" s="70"/>
      <c r="J124" s="128">
        <f>J125+J129</f>
        <v>18008407</v>
      </c>
      <c r="K124" s="28"/>
      <c r="L124" s="14"/>
    </row>
    <row r="125" spans="1:12" ht="15.75" x14ac:dyDescent="0.25">
      <c r="A125" s="48"/>
      <c r="B125" s="130" t="s">
        <v>277</v>
      </c>
      <c r="C125" s="131"/>
      <c r="D125" s="131"/>
      <c r="E125" s="48"/>
      <c r="F125" s="48"/>
      <c r="G125" s="3"/>
      <c r="H125" s="132">
        <f>SUM(H126:H128)</f>
        <v>11115694.703996589</v>
      </c>
      <c r="I125" s="70"/>
      <c r="J125" s="132">
        <f>SUM(J126:J128)</f>
        <v>14080606</v>
      </c>
      <c r="K125" s="28"/>
      <c r="L125" s="14"/>
    </row>
    <row r="126" spans="1:12" ht="15.75" x14ac:dyDescent="0.25">
      <c r="A126" s="48"/>
      <c r="B126" s="133" t="s">
        <v>278</v>
      </c>
      <c r="C126" s="134" t="s">
        <v>297</v>
      </c>
      <c r="D126" s="134">
        <v>6</v>
      </c>
      <c r="E126" s="48"/>
      <c r="F126" s="48"/>
      <c r="G126" s="3">
        <f>'[3]Đơn giá'!$J$37</f>
        <v>49159.213955965912</v>
      </c>
      <c r="H126" s="3">
        <f>D126*G126</f>
        <v>294955.28373579547</v>
      </c>
      <c r="I126" s="135">
        <v>30133</v>
      </c>
      <c r="J126" s="3">
        <f>D126*I126</f>
        <v>180798</v>
      </c>
      <c r="K126" s="28"/>
      <c r="L126" s="14"/>
    </row>
    <row r="127" spans="1:12" ht="31.5" x14ac:dyDescent="0.25">
      <c r="A127" s="48"/>
      <c r="B127" s="67" t="s">
        <v>279</v>
      </c>
      <c r="C127" s="50" t="s">
        <v>297</v>
      </c>
      <c r="D127" s="134">
        <v>6</v>
      </c>
      <c r="E127" s="48"/>
      <c r="F127" s="48"/>
      <c r="G127" s="3">
        <f>'[3]Đơn giá'!$J$10</f>
        <v>1450922.5095392044</v>
      </c>
      <c r="H127" s="3">
        <f t="shared" ref="H127:H131" si="14">D127*G127</f>
        <v>8705535.057235226</v>
      </c>
      <c r="I127" s="135">
        <v>2098167</v>
      </c>
      <c r="J127" s="3">
        <f t="shared" ref="J127:J131" si="15">D127*I127</f>
        <v>12589002</v>
      </c>
      <c r="K127" s="28"/>
      <c r="L127" s="14"/>
    </row>
    <row r="128" spans="1:12" ht="15.75" x14ac:dyDescent="0.25">
      <c r="A128" s="48"/>
      <c r="B128" s="133" t="s">
        <v>280</v>
      </c>
      <c r="C128" s="134" t="s">
        <v>297</v>
      </c>
      <c r="D128" s="134">
        <v>7</v>
      </c>
      <c r="E128" s="48"/>
      <c r="F128" s="48"/>
      <c r="G128" s="3">
        <f>'[3]Đơn giá'!$J$29</f>
        <v>302172.05186079541</v>
      </c>
      <c r="H128" s="3">
        <f t="shared" si="14"/>
        <v>2115204.363025568</v>
      </c>
      <c r="I128" s="136">
        <v>187258</v>
      </c>
      <c r="J128" s="3">
        <f t="shared" si="15"/>
        <v>1310806</v>
      </c>
      <c r="K128" s="28"/>
      <c r="L128" s="14"/>
    </row>
    <row r="129" spans="1:12" ht="15.75" x14ac:dyDescent="0.25">
      <c r="A129" s="48"/>
      <c r="B129" s="130" t="s">
        <v>281</v>
      </c>
      <c r="C129" s="131"/>
      <c r="D129" s="134"/>
      <c r="E129" s="48"/>
      <c r="F129" s="48"/>
      <c r="G129" s="3"/>
      <c r="H129" s="132">
        <f>SUM(H130:H131)</f>
        <v>6522970.1535051148</v>
      </c>
      <c r="I129" s="135"/>
      <c r="J129" s="132">
        <f>SUM(J130:J131)</f>
        <v>3927801</v>
      </c>
      <c r="K129" s="28"/>
      <c r="L129" s="14"/>
    </row>
    <row r="130" spans="1:12" ht="15.75" x14ac:dyDescent="0.25">
      <c r="A130" s="48"/>
      <c r="B130" s="137" t="s">
        <v>282</v>
      </c>
      <c r="C130" s="138" t="s">
        <v>298</v>
      </c>
      <c r="D130" s="134">
        <v>79</v>
      </c>
      <c r="E130" s="48"/>
      <c r="F130" s="48"/>
      <c r="G130" s="3">
        <f>'[3]Đơn giá'!$J$45</f>
        <v>48203.598366477279</v>
      </c>
      <c r="H130" s="3">
        <f t="shared" si="14"/>
        <v>3808084.2709517051</v>
      </c>
      <c r="I130" s="135">
        <v>29215</v>
      </c>
      <c r="J130" s="3">
        <f t="shared" si="15"/>
        <v>2307985</v>
      </c>
      <c r="K130" s="28"/>
      <c r="L130" s="14"/>
    </row>
    <row r="131" spans="1:12" ht="15.75" x14ac:dyDescent="0.25">
      <c r="A131" s="48"/>
      <c r="B131" s="137" t="s">
        <v>283</v>
      </c>
      <c r="C131" s="138" t="s">
        <v>299</v>
      </c>
      <c r="D131" s="134">
        <f>D130*2</f>
        <v>158</v>
      </c>
      <c r="E131" s="48"/>
      <c r="F131" s="48"/>
      <c r="G131" s="3">
        <f>'[3]Đơn giá'!$J$47</f>
        <v>17182.822041477273</v>
      </c>
      <c r="H131" s="3">
        <f t="shared" si="14"/>
        <v>2714885.8825534093</v>
      </c>
      <c r="I131" s="135">
        <v>10252</v>
      </c>
      <c r="J131" s="3">
        <f t="shared" si="15"/>
        <v>1619816</v>
      </c>
      <c r="K131" s="28"/>
      <c r="L131" s="14"/>
    </row>
    <row r="132" spans="1:12" ht="47.25" x14ac:dyDescent="0.25">
      <c r="A132" s="48">
        <v>2</v>
      </c>
      <c r="B132" s="44" t="s">
        <v>305</v>
      </c>
      <c r="C132" s="127"/>
      <c r="D132" s="134"/>
      <c r="E132" s="48"/>
      <c r="F132" s="48"/>
      <c r="G132" s="3"/>
      <c r="H132" s="128">
        <f>H133+H138</f>
        <v>32416201.698377557</v>
      </c>
      <c r="I132" s="70"/>
      <c r="J132" s="128">
        <f>J133+J138</f>
        <v>32617300</v>
      </c>
      <c r="K132" s="28"/>
      <c r="L132" s="14"/>
    </row>
    <row r="133" spans="1:12" ht="15.75" x14ac:dyDescent="0.25">
      <c r="A133" s="48"/>
      <c r="B133" s="130" t="s">
        <v>277</v>
      </c>
      <c r="C133" s="131"/>
      <c r="D133" s="134"/>
      <c r="E133" s="48"/>
      <c r="F133" s="48"/>
      <c r="G133" s="3"/>
      <c r="H133" s="132">
        <f>SUM(H134:H137)</f>
        <v>16067491.693390056</v>
      </c>
      <c r="I133" s="70"/>
      <c r="J133" s="132">
        <f>SUM(J134:J137)</f>
        <v>22772938</v>
      </c>
      <c r="K133" s="28"/>
      <c r="L133" s="14"/>
    </row>
    <row r="134" spans="1:12" ht="15.75" x14ac:dyDescent="0.25">
      <c r="A134" s="48"/>
      <c r="B134" s="133" t="s">
        <v>278</v>
      </c>
      <c r="C134" s="134" t="s">
        <v>297</v>
      </c>
      <c r="D134" s="134">
        <v>11</v>
      </c>
      <c r="E134" s="48"/>
      <c r="F134" s="48"/>
      <c r="G134" s="3">
        <f>G126</f>
        <v>49159.213955965912</v>
      </c>
      <c r="H134" s="3">
        <f t="shared" ref="H134:H140" si="16">D134*G134</f>
        <v>540751.353515625</v>
      </c>
      <c r="I134" s="135">
        <v>30133</v>
      </c>
      <c r="J134" s="135">
        <f>I134*D134</f>
        <v>331463</v>
      </c>
      <c r="K134" s="28"/>
      <c r="L134" s="14"/>
    </row>
    <row r="135" spans="1:12" ht="31.5" x14ac:dyDescent="0.25">
      <c r="A135" s="48"/>
      <c r="B135" s="67" t="s">
        <v>279</v>
      </c>
      <c r="C135" s="134" t="s">
        <v>297</v>
      </c>
      <c r="D135" s="134">
        <v>6</v>
      </c>
      <c r="E135" s="48"/>
      <c r="F135" s="48"/>
      <c r="G135" s="3">
        <f>G127</f>
        <v>1450922.5095392044</v>
      </c>
      <c r="H135" s="3">
        <f t="shared" si="16"/>
        <v>8705535.057235226</v>
      </c>
      <c r="I135" s="136">
        <v>2098167</v>
      </c>
      <c r="J135" s="135">
        <f t="shared" ref="J135:J140" si="17">I135*D135</f>
        <v>12589002</v>
      </c>
      <c r="K135" s="28"/>
      <c r="L135" s="14"/>
    </row>
    <row r="136" spans="1:12" ht="31.5" x14ac:dyDescent="0.25">
      <c r="A136" s="48"/>
      <c r="B136" s="67" t="s">
        <v>284</v>
      </c>
      <c r="C136" s="134" t="s">
        <v>297</v>
      </c>
      <c r="D136" s="134">
        <v>1</v>
      </c>
      <c r="E136" s="48"/>
      <c r="F136" s="48"/>
      <c r="G136" s="3">
        <f>'[3]Đơn giá'!$J$22</f>
        <v>3410602.6413196027</v>
      </c>
      <c r="H136" s="3">
        <f t="shared" si="16"/>
        <v>3410602.6413196027</v>
      </c>
      <c r="I136" s="135">
        <v>4926236</v>
      </c>
      <c r="J136" s="135">
        <f t="shared" si="17"/>
        <v>4926236</v>
      </c>
      <c r="K136" s="28"/>
      <c r="L136" s="14"/>
    </row>
    <row r="137" spans="1:12" ht="15.75" x14ac:dyDescent="0.25">
      <c r="A137" s="48"/>
      <c r="B137" s="133" t="s">
        <v>285</v>
      </c>
      <c r="C137" s="134" t="s">
        <v>297</v>
      </c>
      <c r="D137" s="134">
        <v>1</v>
      </c>
      <c r="E137" s="48"/>
      <c r="F137" s="48"/>
      <c r="G137" s="3">
        <f>'[3]Đơn giá'!$J$27</f>
        <v>3410602.6413196027</v>
      </c>
      <c r="H137" s="3">
        <f t="shared" si="16"/>
        <v>3410602.6413196027</v>
      </c>
      <c r="I137" s="139">
        <v>4926237</v>
      </c>
      <c r="J137" s="135">
        <f t="shared" si="17"/>
        <v>4926237</v>
      </c>
      <c r="K137" s="28"/>
      <c r="L137" s="14"/>
    </row>
    <row r="138" spans="1:12" ht="15.75" x14ac:dyDescent="0.25">
      <c r="A138" s="48"/>
      <c r="B138" s="130" t="s">
        <v>281</v>
      </c>
      <c r="C138" s="131"/>
      <c r="D138" s="134"/>
      <c r="E138" s="48"/>
      <c r="F138" s="48"/>
      <c r="G138" s="3"/>
      <c r="H138" s="132">
        <f>SUM(H139:H140)</f>
        <v>16348710.004987502</v>
      </c>
      <c r="I138" s="135"/>
      <c r="J138" s="132">
        <f>SUM(J139:J140)</f>
        <v>9844362</v>
      </c>
      <c r="K138" s="28"/>
      <c r="L138" s="14"/>
    </row>
    <row r="139" spans="1:12" ht="15.75" x14ac:dyDescent="0.25">
      <c r="A139" s="48"/>
      <c r="B139" s="137" t="s">
        <v>282</v>
      </c>
      <c r="C139" s="138" t="s">
        <v>298</v>
      </c>
      <c r="D139" s="134">
        <v>198</v>
      </c>
      <c r="E139" s="48"/>
      <c r="F139" s="48"/>
      <c r="G139" s="3">
        <f>G130</f>
        <v>48203.598366477279</v>
      </c>
      <c r="H139" s="3">
        <f t="shared" si="16"/>
        <v>9544312.4765625019</v>
      </c>
      <c r="I139" s="135">
        <v>29215</v>
      </c>
      <c r="J139" s="135">
        <f t="shared" si="17"/>
        <v>5784570</v>
      </c>
      <c r="K139" s="28"/>
      <c r="L139" s="14"/>
    </row>
    <row r="140" spans="1:12" ht="15.75" x14ac:dyDescent="0.25">
      <c r="A140" s="48"/>
      <c r="B140" s="137" t="s">
        <v>283</v>
      </c>
      <c r="C140" s="138" t="s">
        <v>299</v>
      </c>
      <c r="D140" s="134">
        <f>D139*2</f>
        <v>396</v>
      </c>
      <c r="E140" s="48"/>
      <c r="F140" s="48"/>
      <c r="G140" s="3">
        <f>G131</f>
        <v>17182.822041477273</v>
      </c>
      <c r="H140" s="3">
        <f t="shared" si="16"/>
        <v>6804397.5284250006</v>
      </c>
      <c r="I140" s="136">
        <v>10252</v>
      </c>
      <c r="J140" s="135">
        <f t="shared" si="17"/>
        <v>4059792</v>
      </c>
      <c r="K140" s="28"/>
      <c r="L140" s="14"/>
    </row>
    <row r="141" spans="1:12" ht="15.75" x14ac:dyDescent="0.25">
      <c r="A141" s="48">
        <v>3</v>
      </c>
      <c r="B141" s="44" t="s">
        <v>306</v>
      </c>
      <c r="C141" s="127"/>
      <c r="D141" s="134"/>
      <c r="E141" s="48"/>
      <c r="F141" s="48"/>
      <c r="G141" s="3"/>
      <c r="H141" s="128">
        <f>H142+H148</f>
        <v>27612589.032125287</v>
      </c>
      <c r="I141" s="70"/>
      <c r="J141" s="128">
        <f>J142+J148</f>
        <v>30166921</v>
      </c>
      <c r="K141" s="28"/>
      <c r="L141" s="14"/>
    </row>
    <row r="142" spans="1:12" ht="15.75" x14ac:dyDescent="0.25">
      <c r="A142" s="48"/>
      <c r="B142" s="130" t="s">
        <v>277</v>
      </c>
      <c r="C142" s="131"/>
      <c r="D142" s="134"/>
      <c r="E142" s="48"/>
      <c r="F142" s="48"/>
      <c r="G142" s="3"/>
      <c r="H142" s="132">
        <f>SUM(H143:H147)</f>
        <v>17539141.453294605</v>
      </c>
      <c r="I142" s="70"/>
      <c r="J142" s="132">
        <f>SUM(J143:J147)</f>
        <v>24101203</v>
      </c>
      <c r="K142" s="28"/>
      <c r="L142" s="14"/>
    </row>
    <row r="143" spans="1:12" ht="15.75" x14ac:dyDescent="0.25">
      <c r="A143" s="48"/>
      <c r="B143" s="133" t="s">
        <v>278</v>
      </c>
      <c r="C143" s="134" t="s">
        <v>297</v>
      </c>
      <c r="D143" s="134">
        <v>6</v>
      </c>
      <c r="E143" s="48"/>
      <c r="F143" s="48"/>
      <c r="G143" s="3">
        <f>G134</f>
        <v>49159.213955965912</v>
      </c>
      <c r="H143" s="3">
        <f>D143*G143</f>
        <v>294955.28373579547</v>
      </c>
      <c r="I143" s="135">
        <v>30133</v>
      </c>
      <c r="J143" s="135">
        <f t="shared" ref="J143:J147" si="18">I143*D143</f>
        <v>180798</v>
      </c>
      <c r="K143" s="28"/>
      <c r="L143" s="14"/>
    </row>
    <row r="144" spans="1:12" ht="31.5" x14ac:dyDescent="0.25">
      <c r="A144" s="48"/>
      <c r="B144" s="67" t="s">
        <v>279</v>
      </c>
      <c r="C144" s="134" t="s">
        <v>297</v>
      </c>
      <c r="D144" s="134">
        <v>4</v>
      </c>
      <c r="E144" s="48"/>
      <c r="F144" s="48"/>
      <c r="G144" s="3">
        <f>G135</f>
        <v>1450922.5095392044</v>
      </c>
      <c r="H144" s="3">
        <f t="shared" ref="H144:H150" si="19">D144*G144</f>
        <v>5803690.0381568177</v>
      </c>
      <c r="I144" s="136">
        <v>2098167</v>
      </c>
      <c r="J144" s="135">
        <f t="shared" si="18"/>
        <v>8392668</v>
      </c>
      <c r="K144" s="28"/>
      <c r="L144" s="14"/>
    </row>
    <row r="145" spans="1:12" ht="15.75" x14ac:dyDescent="0.25">
      <c r="A145" s="48"/>
      <c r="B145" s="133" t="s">
        <v>280</v>
      </c>
      <c r="C145" s="134" t="s">
        <v>297</v>
      </c>
      <c r="D145" s="134">
        <v>4</v>
      </c>
      <c r="E145" s="48"/>
      <c r="F145" s="48"/>
      <c r="G145" s="3">
        <f>G128</f>
        <v>302172.05186079541</v>
      </c>
      <c r="H145" s="3">
        <f t="shared" si="19"/>
        <v>1208688.2074431817</v>
      </c>
      <c r="I145" s="139">
        <v>187257</v>
      </c>
      <c r="J145" s="135">
        <f t="shared" si="18"/>
        <v>749028</v>
      </c>
      <c r="K145" s="28"/>
      <c r="L145" s="14"/>
    </row>
    <row r="146" spans="1:12" ht="31.5" x14ac:dyDescent="0.25">
      <c r="A146" s="48"/>
      <c r="B146" s="67" t="s">
        <v>284</v>
      </c>
      <c r="C146" s="134" t="s">
        <v>297</v>
      </c>
      <c r="D146" s="50">
        <v>2</v>
      </c>
      <c r="E146" s="48"/>
      <c r="F146" s="48"/>
      <c r="G146" s="3">
        <f>G136</f>
        <v>3410602.6413196027</v>
      </c>
      <c r="H146" s="3">
        <f t="shared" si="19"/>
        <v>6821205.2826392055</v>
      </c>
      <c r="I146" s="136">
        <v>4926236</v>
      </c>
      <c r="J146" s="135">
        <f t="shared" si="18"/>
        <v>9852472</v>
      </c>
      <c r="K146" s="28"/>
      <c r="L146" s="14"/>
    </row>
    <row r="147" spans="1:12" ht="15.75" x14ac:dyDescent="0.25">
      <c r="A147" s="48"/>
      <c r="B147" s="133" t="s">
        <v>285</v>
      </c>
      <c r="C147" s="134" t="s">
        <v>297</v>
      </c>
      <c r="D147" s="134">
        <v>1</v>
      </c>
      <c r="E147" s="48"/>
      <c r="F147" s="48"/>
      <c r="G147" s="3">
        <f>G137</f>
        <v>3410602.6413196027</v>
      </c>
      <c r="H147" s="3">
        <f t="shared" si="19"/>
        <v>3410602.6413196027</v>
      </c>
      <c r="I147" s="139">
        <v>4926237</v>
      </c>
      <c r="J147" s="135">
        <f t="shared" si="18"/>
        <v>4926237</v>
      </c>
      <c r="K147" s="28"/>
      <c r="L147" s="14"/>
    </row>
    <row r="148" spans="1:12" ht="15.75" x14ac:dyDescent="0.25">
      <c r="A148" s="48"/>
      <c r="B148" s="130" t="s">
        <v>281</v>
      </c>
      <c r="C148" s="131"/>
      <c r="D148" s="134"/>
      <c r="E148" s="48"/>
      <c r="F148" s="48"/>
      <c r="G148" s="3"/>
      <c r="H148" s="132">
        <f>SUM(H149:H150)</f>
        <v>10073447.578830684</v>
      </c>
      <c r="I148" s="135"/>
      <c r="J148" s="132">
        <f>SUM(J149:J150)</f>
        <v>6065718</v>
      </c>
      <c r="K148" s="28"/>
      <c r="L148" s="14"/>
    </row>
    <row r="149" spans="1:12" ht="15.75" x14ac:dyDescent="0.25">
      <c r="A149" s="48"/>
      <c r="B149" s="137" t="s">
        <v>282</v>
      </c>
      <c r="C149" s="138" t="s">
        <v>298</v>
      </c>
      <c r="D149" s="134">
        <v>122</v>
      </c>
      <c r="E149" s="48"/>
      <c r="F149" s="48"/>
      <c r="G149" s="3">
        <f>G139</f>
        <v>48203.598366477279</v>
      </c>
      <c r="H149" s="3">
        <f t="shared" si="19"/>
        <v>5880839.0007102285</v>
      </c>
      <c r="I149" s="135">
        <v>29215</v>
      </c>
      <c r="J149" s="135">
        <f t="shared" ref="J149:J150" si="20">I149*D149</f>
        <v>3564230</v>
      </c>
      <c r="K149" s="28"/>
      <c r="L149" s="14"/>
    </row>
    <row r="150" spans="1:12" ht="15.75" x14ac:dyDescent="0.25">
      <c r="A150" s="48"/>
      <c r="B150" s="137" t="s">
        <v>283</v>
      </c>
      <c r="C150" s="138" t="s">
        <v>299</v>
      </c>
      <c r="D150" s="134">
        <f>D149*2</f>
        <v>244</v>
      </c>
      <c r="E150" s="48"/>
      <c r="F150" s="48"/>
      <c r="G150" s="3">
        <f>G140</f>
        <v>17182.822041477273</v>
      </c>
      <c r="H150" s="3">
        <f t="shared" si="19"/>
        <v>4192608.5781204547</v>
      </c>
      <c r="I150" s="136">
        <v>10252</v>
      </c>
      <c r="J150" s="135">
        <f t="shared" si="20"/>
        <v>2501488</v>
      </c>
      <c r="K150" s="28"/>
      <c r="L150" s="14"/>
    </row>
    <row r="151" spans="1:12" ht="31.5" x14ac:dyDescent="0.25">
      <c r="A151" s="48">
        <v>4</v>
      </c>
      <c r="B151" s="44" t="s">
        <v>307</v>
      </c>
      <c r="C151" s="127"/>
      <c r="D151" s="134"/>
      <c r="E151" s="48"/>
      <c r="F151" s="48"/>
      <c r="G151" s="3"/>
      <c r="H151" s="128">
        <f>H152+H158</f>
        <v>26778750.2800304</v>
      </c>
      <c r="I151" s="70"/>
      <c r="J151" s="128">
        <f>J152+J158</f>
        <v>32537903</v>
      </c>
      <c r="K151" s="28"/>
      <c r="L151" s="14"/>
    </row>
    <row r="152" spans="1:12" ht="15.75" x14ac:dyDescent="0.25">
      <c r="A152" s="48"/>
      <c r="B152" s="130" t="s">
        <v>277</v>
      </c>
      <c r="C152" s="131"/>
      <c r="D152" s="134"/>
      <c r="E152" s="48"/>
      <c r="F152" s="48"/>
      <c r="G152" s="3"/>
      <c r="H152" s="132">
        <f>SUM(H153:H157)</f>
        <v>20998903.308570173</v>
      </c>
      <c r="I152" s="70"/>
      <c r="J152" s="132">
        <f>SUM(J153:J157)</f>
        <v>29057573</v>
      </c>
      <c r="K152" s="28"/>
      <c r="L152" s="14"/>
    </row>
    <row r="153" spans="1:12" ht="15.75" x14ac:dyDescent="0.25">
      <c r="A153" s="48"/>
      <c r="B153" s="133" t="s">
        <v>278</v>
      </c>
      <c r="C153" s="134" t="s">
        <v>297</v>
      </c>
      <c r="D153" s="134">
        <v>7</v>
      </c>
      <c r="E153" s="48"/>
      <c r="F153" s="48"/>
      <c r="G153" s="3">
        <f>G143</f>
        <v>49159.213955965912</v>
      </c>
      <c r="H153" s="3">
        <f t="shared" ref="H153:H160" si="21">D153*G153</f>
        <v>344114.49769176135</v>
      </c>
      <c r="I153" s="135">
        <v>30133</v>
      </c>
      <c r="J153" s="135">
        <f t="shared" ref="J153:J157" si="22">I153*D153</f>
        <v>210931</v>
      </c>
      <c r="K153" s="28"/>
      <c r="L153" s="14"/>
    </row>
    <row r="154" spans="1:12" ht="31.5" x14ac:dyDescent="0.25">
      <c r="A154" s="48"/>
      <c r="B154" s="67" t="s">
        <v>279</v>
      </c>
      <c r="C154" s="134" t="s">
        <v>297</v>
      </c>
      <c r="D154" s="134">
        <v>4</v>
      </c>
      <c r="E154" s="48"/>
      <c r="F154" s="48"/>
      <c r="G154" s="3">
        <f>G144</f>
        <v>1450922.5095392044</v>
      </c>
      <c r="H154" s="3">
        <f t="shared" si="21"/>
        <v>5803690.0381568177</v>
      </c>
      <c r="I154" s="136">
        <v>2098167</v>
      </c>
      <c r="J154" s="135">
        <f t="shared" si="22"/>
        <v>8392668</v>
      </c>
      <c r="K154" s="28"/>
      <c r="L154" s="14"/>
    </row>
    <row r="155" spans="1:12" ht="15.75" x14ac:dyDescent="0.25">
      <c r="A155" s="48"/>
      <c r="B155" s="133" t="s">
        <v>280</v>
      </c>
      <c r="C155" s="134" t="s">
        <v>297</v>
      </c>
      <c r="D155" s="134">
        <v>4</v>
      </c>
      <c r="E155" s="48"/>
      <c r="F155" s="48"/>
      <c r="G155" s="3">
        <f>G145</f>
        <v>302172.05186079541</v>
      </c>
      <c r="H155" s="3">
        <f t="shared" si="21"/>
        <v>1208688.2074431817</v>
      </c>
      <c r="I155" s="139">
        <v>187257</v>
      </c>
      <c r="J155" s="135">
        <f t="shared" si="22"/>
        <v>749028</v>
      </c>
      <c r="K155" s="28"/>
      <c r="L155" s="14"/>
    </row>
    <row r="156" spans="1:12" ht="31.5" x14ac:dyDescent="0.25">
      <c r="A156" s="48"/>
      <c r="B156" s="67" t="s">
        <v>284</v>
      </c>
      <c r="C156" s="134" t="s">
        <v>297</v>
      </c>
      <c r="D156" s="50">
        <v>2</v>
      </c>
      <c r="E156" s="48"/>
      <c r="F156" s="48"/>
      <c r="G156" s="3">
        <f>G146</f>
        <v>3410602.6413196027</v>
      </c>
      <c r="H156" s="3">
        <f t="shared" si="21"/>
        <v>6821205.2826392055</v>
      </c>
      <c r="I156" s="136">
        <v>4926236</v>
      </c>
      <c r="J156" s="135">
        <f t="shared" si="22"/>
        <v>9852472</v>
      </c>
      <c r="K156" s="28"/>
      <c r="L156" s="14"/>
    </row>
    <row r="157" spans="1:12" ht="15.75" x14ac:dyDescent="0.25">
      <c r="A157" s="48"/>
      <c r="B157" s="133" t="s">
        <v>285</v>
      </c>
      <c r="C157" s="134" t="s">
        <v>297</v>
      </c>
      <c r="D157" s="134">
        <v>2</v>
      </c>
      <c r="E157" s="48"/>
      <c r="F157" s="48"/>
      <c r="G157" s="3">
        <f>G147</f>
        <v>3410602.6413196027</v>
      </c>
      <c r="H157" s="3">
        <f t="shared" si="21"/>
        <v>6821205.2826392055</v>
      </c>
      <c r="I157" s="139">
        <v>4926237</v>
      </c>
      <c r="J157" s="135">
        <f t="shared" si="22"/>
        <v>9852474</v>
      </c>
      <c r="K157" s="28"/>
      <c r="L157" s="14"/>
    </row>
    <row r="158" spans="1:12" ht="15.75" x14ac:dyDescent="0.25">
      <c r="A158" s="48"/>
      <c r="B158" s="130" t="s">
        <v>281</v>
      </c>
      <c r="C158" s="131"/>
      <c r="D158" s="134"/>
      <c r="E158" s="48"/>
      <c r="F158" s="48"/>
      <c r="G158" s="3"/>
      <c r="H158" s="132">
        <f>SUM(H159:H160)</f>
        <v>5779846.9714602279</v>
      </c>
      <c r="I158" s="135"/>
      <c r="J158" s="132">
        <f>SUM(J159:J160)</f>
        <v>3480330</v>
      </c>
      <c r="K158" s="28"/>
      <c r="L158" s="14"/>
    </row>
    <row r="159" spans="1:12" ht="15.75" x14ac:dyDescent="0.25">
      <c r="A159" s="48"/>
      <c r="B159" s="137" t="s">
        <v>282</v>
      </c>
      <c r="C159" s="138" t="s">
        <v>298</v>
      </c>
      <c r="D159" s="134">
        <v>70</v>
      </c>
      <c r="E159" s="48"/>
      <c r="F159" s="48"/>
      <c r="G159" s="3">
        <f>G149</f>
        <v>48203.598366477279</v>
      </c>
      <c r="H159" s="3">
        <f t="shared" si="21"/>
        <v>3374251.8856534096</v>
      </c>
      <c r="I159" s="135">
        <v>29215</v>
      </c>
      <c r="J159" s="135">
        <f t="shared" ref="J159:J160" si="23">I159*D159</f>
        <v>2045050</v>
      </c>
      <c r="K159" s="28"/>
      <c r="L159" s="14"/>
    </row>
    <row r="160" spans="1:12" ht="15.75" x14ac:dyDescent="0.25">
      <c r="A160" s="48"/>
      <c r="B160" s="137" t="s">
        <v>283</v>
      </c>
      <c r="C160" s="138" t="s">
        <v>299</v>
      </c>
      <c r="D160" s="134">
        <f>D159*2</f>
        <v>140</v>
      </c>
      <c r="E160" s="48"/>
      <c r="F160" s="48"/>
      <c r="G160" s="3">
        <f>G150</f>
        <v>17182.822041477273</v>
      </c>
      <c r="H160" s="3">
        <f t="shared" si="21"/>
        <v>2405595.0858068182</v>
      </c>
      <c r="I160" s="136">
        <v>10252</v>
      </c>
      <c r="J160" s="135">
        <f t="shared" si="23"/>
        <v>1435280</v>
      </c>
      <c r="K160" s="28"/>
      <c r="L160" s="14"/>
    </row>
    <row r="161" spans="1:12" ht="110.25" x14ac:dyDescent="0.25">
      <c r="A161" s="48">
        <v>5</v>
      </c>
      <c r="B161" s="44" t="s">
        <v>308</v>
      </c>
      <c r="C161" s="127"/>
      <c r="D161" s="134"/>
      <c r="E161" s="48"/>
      <c r="F161" s="48"/>
      <c r="G161" s="3"/>
      <c r="H161" s="128">
        <f>H162+H168</f>
        <v>49496288.213125572</v>
      </c>
      <c r="I161" s="70"/>
      <c r="J161" s="128">
        <f>J162+J168</f>
        <v>50271844</v>
      </c>
      <c r="K161" s="28"/>
      <c r="L161" s="14"/>
    </row>
    <row r="162" spans="1:12" ht="15.75" x14ac:dyDescent="0.25">
      <c r="A162" s="48"/>
      <c r="B162" s="130" t="s">
        <v>277</v>
      </c>
      <c r="C162" s="131"/>
      <c r="D162" s="134"/>
      <c r="E162" s="48"/>
      <c r="F162" s="48"/>
      <c r="G162" s="3"/>
      <c r="H162" s="132">
        <f>SUM(H163:H167)</f>
        <v>26129192.599936362</v>
      </c>
      <c r="I162" s="70"/>
      <c r="J162" s="132">
        <f>SUM(J163:J167)</f>
        <v>36201367</v>
      </c>
      <c r="K162" s="28"/>
      <c r="L162" s="14"/>
    </row>
    <row r="163" spans="1:12" ht="15.75" x14ac:dyDescent="0.25">
      <c r="A163" s="48"/>
      <c r="B163" s="133" t="s">
        <v>278</v>
      </c>
      <c r="C163" s="134" t="s">
        <v>297</v>
      </c>
      <c r="D163" s="134">
        <v>14</v>
      </c>
      <c r="E163" s="48"/>
      <c r="F163" s="48"/>
      <c r="G163" s="3">
        <f>G153</f>
        <v>49159.213955965912</v>
      </c>
      <c r="H163" s="3">
        <f t="shared" ref="H163:H177" si="24">D163*G163</f>
        <v>688228.99538352271</v>
      </c>
      <c r="I163" s="135">
        <v>30133</v>
      </c>
      <c r="J163" s="135">
        <f t="shared" ref="J163:J167" si="25">I163*D163</f>
        <v>421862</v>
      </c>
      <c r="K163" s="28"/>
      <c r="L163" s="14"/>
    </row>
    <row r="164" spans="1:12" ht="31.5" x14ac:dyDescent="0.25">
      <c r="A164" s="48"/>
      <c r="B164" s="67" t="s">
        <v>279</v>
      </c>
      <c r="C164" s="134" t="s">
        <v>297</v>
      </c>
      <c r="D164" s="134">
        <v>12</v>
      </c>
      <c r="E164" s="48"/>
      <c r="F164" s="48"/>
      <c r="G164" s="3">
        <f>G154</f>
        <v>1450922.5095392044</v>
      </c>
      <c r="H164" s="3">
        <f t="shared" si="24"/>
        <v>17411070.114470452</v>
      </c>
      <c r="I164" s="136">
        <v>2098167</v>
      </c>
      <c r="J164" s="135">
        <f t="shared" si="25"/>
        <v>25178004</v>
      </c>
      <c r="K164" s="28"/>
      <c r="L164" s="14"/>
    </row>
    <row r="165" spans="1:12" ht="15.75" x14ac:dyDescent="0.25">
      <c r="A165" s="48"/>
      <c r="B165" s="133" t="s">
        <v>280</v>
      </c>
      <c r="C165" s="134" t="s">
        <v>297</v>
      </c>
      <c r="D165" s="134">
        <v>4</v>
      </c>
      <c r="E165" s="48"/>
      <c r="F165" s="48"/>
      <c r="G165" s="3">
        <f>G155</f>
        <v>302172.05186079541</v>
      </c>
      <c r="H165" s="3">
        <f t="shared" si="24"/>
        <v>1208688.2074431817</v>
      </c>
      <c r="I165" s="139">
        <v>187257</v>
      </c>
      <c r="J165" s="135">
        <f t="shared" si="25"/>
        <v>749028</v>
      </c>
      <c r="K165" s="28"/>
      <c r="L165" s="14"/>
    </row>
    <row r="166" spans="1:12" ht="31.5" x14ac:dyDescent="0.25">
      <c r="A166" s="48"/>
      <c r="B166" s="67" t="s">
        <v>284</v>
      </c>
      <c r="C166" s="134" t="s">
        <v>297</v>
      </c>
      <c r="D166" s="50">
        <v>1</v>
      </c>
      <c r="E166" s="48"/>
      <c r="F166" s="48"/>
      <c r="G166" s="3">
        <f>G156</f>
        <v>3410602.6413196027</v>
      </c>
      <c r="H166" s="3">
        <f t="shared" si="24"/>
        <v>3410602.6413196027</v>
      </c>
      <c r="I166" s="136">
        <v>4926236</v>
      </c>
      <c r="J166" s="135">
        <f t="shared" si="25"/>
        <v>4926236</v>
      </c>
      <c r="K166" s="28"/>
      <c r="L166" s="14"/>
    </row>
    <row r="167" spans="1:12" ht="15.75" x14ac:dyDescent="0.25">
      <c r="A167" s="48"/>
      <c r="B167" s="133" t="s">
        <v>285</v>
      </c>
      <c r="C167" s="134" t="s">
        <v>297</v>
      </c>
      <c r="D167" s="134">
        <v>1</v>
      </c>
      <c r="E167" s="48"/>
      <c r="F167" s="48"/>
      <c r="G167" s="3">
        <f>G157</f>
        <v>3410602.6413196027</v>
      </c>
      <c r="H167" s="3">
        <f t="shared" si="24"/>
        <v>3410602.6413196027</v>
      </c>
      <c r="I167" s="139">
        <v>4926237</v>
      </c>
      <c r="J167" s="135">
        <f t="shared" si="25"/>
        <v>4926237</v>
      </c>
      <c r="K167" s="28"/>
      <c r="L167" s="14"/>
    </row>
    <row r="168" spans="1:12" ht="15.75" x14ac:dyDescent="0.25">
      <c r="A168" s="48"/>
      <c r="B168" s="130" t="s">
        <v>281</v>
      </c>
      <c r="C168" s="131"/>
      <c r="D168" s="134"/>
      <c r="E168" s="48"/>
      <c r="F168" s="48"/>
      <c r="G168" s="3"/>
      <c r="H168" s="132">
        <f>SUM(H169:H170)</f>
        <v>23367095.613189206</v>
      </c>
      <c r="I168" s="135"/>
      <c r="J168" s="132">
        <f>SUM(J169:J170)</f>
        <v>14070477</v>
      </c>
      <c r="K168" s="28"/>
      <c r="L168" s="14"/>
    </row>
    <row r="169" spans="1:12" ht="15.75" x14ac:dyDescent="0.25">
      <c r="A169" s="48"/>
      <c r="B169" s="137" t="s">
        <v>282</v>
      </c>
      <c r="C169" s="138" t="s">
        <v>298</v>
      </c>
      <c r="D169" s="134">
        <v>283</v>
      </c>
      <c r="E169" s="48"/>
      <c r="F169" s="48"/>
      <c r="G169" s="3">
        <f>G159</f>
        <v>48203.598366477279</v>
      </c>
      <c r="H169" s="3">
        <f t="shared" si="24"/>
        <v>13641618.33771307</v>
      </c>
      <c r="I169" s="135">
        <v>29215</v>
      </c>
      <c r="J169" s="135">
        <f t="shared" ref="J169:J170" si="26">I169*D169</f>
        <v>8267845</v>
      </c>
      <c r="K169" s="28"/>
      <c r="L169" s="14"/>
    </row>
    <row r="170" spans="1:12" ht="15.75" x14ac:dyDescent="0.25">
      <c r="A170" s="48"/>
      <c r="B170" s="137" t="s">
        <v>283</v>
      </c>
      <c r="C170" s="138" t="s">
        <v>299</v>
      </c>
      <c r="D170" s="134">
        <f>D169*2</f>
        <v>566</v>
      </c>
      <c r="E170" s="48"/>
      <c r="F170" s="48"/>
      <c r="G170" s="3">
        <f>G160</f>
        <v>17182.822041477273</v>
      </c>
      <c r="H170" s="3">
        <f t="shared" si="24"/>
        <v>9725477.2754761372</v>
      </c>
      <c r="I170" s="136">
        <v>10252</v>
      </c>
      <c r="J170" s="135">
        <f t="shared" si="26"/>
        <v>5802632</v>
      </c>
      <c r="K170" s="28"/>
      <c r="L170" s="14"/>
    </row>
    <row r="171" spans="1:12" ht="15.75" x14ac:dyDescent="0.25">
      <c r="A171" s="47" t="s">
        <v>296</v>
      </c>
      <c r="B171" s="69" t="s">
        <v>286</v>
      </c>
      <c r="C171" s="69"/>
      <c r="D171" s="47">
        <v>39</v>
      </c>
      <c r="E171" s="48"/>
      <c r="F171" s="48"/>
      <c r="G171" s="3"/>
      <c r="H171" s="128">
        <f>SUM(H172:H177)</f>
        <v>103114359.89206108</v>
      </c>
      <c r="I171" s="137"/>
      <c r="J171" s="128">
        <f>SUM(J172:J177)</f>
        <v>80106468</v>
      </c>
      <c r="K171" s="28"/>
      <c r="L171" s="14"/>
    </row>
    <row r="172" spans="1:12" ht="15.75" x14ac:dyDescent="0.25">
      <c r="A172" s="48"/>
      <c r="B172" s="137" t="s">
        <v>287</v>
      </c>
      <c r="C172" s="137" t="s">
        <v>300</v>
      </c>
      <c r="D172" s="48">
        <f>D171*30/10</f>
        <v>117</v>
      </c>
      <c r="E172" s="48"/>
      <c r="F172" s="48"/>
      <c r="G172" s="3">
        <f>'[3]Đơn giá'!$J$55</f>
        <v>476676.41139204544</v>
      </c>
      <c r="H172" s="3">
        <f t="shared" si="24"/>
        <v>55771140.132869318</v>
      </c>
      <c r="I172" s="135">
        <v>356615</v>
      </c>
      <c r="J172" s="135">
        <f t="shared" ref="J172:J177" si="27">I172*D172</f>
        <v>41723955</v>
      </c>
      <c r="K172" s="28"/>
      <c r="L172" s="14"/>
    </row>
    <row r="173" spans="1:12" ht="15.75" x14ac:dyDescent="0.25">
      <c r="A173" s="48"/>
      <c r="B173" s="137" t="s">
        <v>288</v>
      </c>
      <c r="C173" s="137" t="s">
        <v>301</v>
      </c>
      <c r="D173" s="48">
        <f>D171</f>
        <v>39</v>
      </c>
      <c r="E173" s="48"/>
      <c r="F173" s="48"/>
      <c r="G173" s="3">
        <f>'[3]Đơn giá'!$J$59</f>
        <v>60418.364045454553</v>
      </c>
      <c r="H173" s="3">
        <f t="shared" si="24"/>
        <v>2356316.1977727273</v>
      </c>
      <c r="I173" s="135">
        <v>25772</v>
      </c>
      <c r="J173" s="135">
        <f t="shared" si="27"/>
        <v>1005108</v>
      </c>
      <c r="K173" s="28"/>
      <c r="L173" s="14"/>
    </row>
    <row r="174" spans="1:12" ht="15.75" x14ac:dyDescent="0.25">
      <c r="A174" s="48"/>
      <c r="B174" s="137" t="s">
        <v>289</v>
      </c>
      <c r="C174" s="137" t="s">
        <v>301</v>
      </c>
      <c r="D174" s="48">
        <f>D171</f>
        <v>39</v>
      </c>
      <c r="E174" s="48"/>
      <c r="F174" s="48"/>
      <c r="G174" s="3">
        <f>'[3]Đơn giá'!$J$60</f>
        <v>70641.248761363633</v>
      </c>
      <c r="H174" s="3">
        <f t="shared" si="24"/>
        <v>2755008.7016931819</v>
      </c>
      <c r="I174" s="135">
        <v>56897</v>
      </c>
      <c r="J174" s="135">
        <f t="shared" si="27"/>
        <v>2218983</v>
      </c>
      <c r="K174" s="28"/>
      <c r="L174" s="14"/>
    </row>
    <row r="175" spans="1:12" ht="15.75" x14ac:dyDescent="0.25">
      <c r="A175" s="48"/>
      <c r="B175" s="137" t="s">
        <v>290</v>
      </c>
      <c r="C175" s="137" t="s">
        <v>301</v>
      </c>
      <c r="D175" s="48">
        <f>D171</f>
        <v>39</v>
      </c>
      <c r="E175" s="48"/>
      <c r="F175" s="48"/>
      <c r="G175" s="3">
        <f>'[3]Đơn giá'!$J$61</f>
        <v>147050.91450000001</v>
      </c>
      <c r="H175" s="3">
        <f t="shared" si="24"/>
        <v>5734985.6655000001</v>
      </c>
      <c r="I175" s="135">
        <v>130168</v>
      </c>
      <c r="J175" s="135">
        <f t="shared" si="27"/>
        <v>5076552</v>
      </c>
      <c r="K175" s="28"/>
      <c r="L175" s="14"/>
    </row>
    <row r="176" spans="1:12" ht="15.75" x14ac:dyDescent="0.25">
      <c r="A176" s="48"/>
      <c r="B176" s="137" t="s">
        <v>291</v>
      </c>
      <c r="C176" s="137" t="s">
        <v>302</v>
      </c>
      <c r="D176" s="48">
        <f>D171*30/10</f>
        <v>117</v>
      </c>
      <c r="E176" s="48"/>
      <c r="F176" s="48"/>
      <c r="G176" s="3">
        <f>'[3]Đơn giá'!$J$68</f>
        <v>233677.85019886366</v>
      </c>
      <c r="H176" s="3">
        <f t="shared" si="24"/>
        <v>27340308.473267049</v>
      </c>
      <c r="I176" s="135">
        <v>182021</v>
      </c>
      <c r="J176" s="135">
        <f t="shared" si="27"/>
        <v>21296457</v>
      </c>
      <c r="K176" s="28"/>
      <c r="L176" s="14"/>
    </row>
    <row r="177" spans="1:12" ht="15.75" x14ac:dyDescent="0.25">
      <c r="A177" s="48"/>
      <c r="B177" s="137" t="s">
        <v>292</v>
      </c>
      <c r="C177" s="137" t="s">
        <v>303</v>
      </c>
      <c r="D177" s="48">
        <f>D171</f>
        <v>39</v>
      </c>
      <c r="E177" s="48"/>
      <c r="F177" s="48"/>
      <c r="G177" s="3">
        <f>'[3]Đơn giá'!$J$63</f>
        <v>234784.63387073865</v>
      </c>
      <c r="H177" s="3">
        <f t="shared" si="24"/>
        <v>9156600.7209588066</v>
      </c>
      <c r="I177" s="135">
        <v>225267</v>
      </c>
      <c r="J177" s="135">
        <f t="shared" si="27"/>
        <v>8785413</v>
      </c>
      <c r="K177" s="28"/>
      <c r="L177" s="14"/>
    </row>
    <row r="178" spans="1:12" ht="78.75" x14ac:dyDescent="0.3">
      <c r="A178" s="24" t="s">
        <v>27</v>
      </c>
      <c r="B178" s="25" t="s">
        <v>264</v>
      </c>
      <c r="C178" s="26"/>
      <c r="D178" s="12"/>
      <c r="E178" s="12"/>
      <c r="F178" s="12"/>
      <c r="G178" s="12"/>
      <c r="H178" s="15">
        <f>H179+H258+H267+H322+H332+H338</f>
        <v>9194042026.2644939</v>
      </c>
      <c r="I178" s="12"/>
      <c r="J178" s="15">
        <f>J179+J258+J261+J263+J267+J317</f>
        <v>5060034372</v>
      </c>
      <c r="K178" s="28">
        <f t="shared" si="7"/>
        <v>4134007654.2644939</v>
      </c>
      <c r="L178" s="14"/>
    </row>
    <row r="179" spans="1:12" s="37" customFormat="1" ht="47.25" x14ac:dyDescent="0.25">
      <c r="A179" s="24" t="s">
        <v>133</v>
      </c>
      <c r="B179" s="33" t="s">
        <v>132</v>
      </c>
      <c r="C179" s="32"/>
      <c r="D179" s="32"/>
      <c r="E179" s="24"/>
      <c r="F179" s="24"/>
      <c r="G179" s="9"/>
      <c r="H179" s="15">
        <f>H180+H242</f>
        <v>2865541510.2720008</v>
      </c>
      <c r="I179" s="9"/>
      <c r="J179" s="15">
        <f>J180+J242</f>
        <v>895671703</v>
      </c>
      <c r="K179" s="15">
        <f t="shared" si="7"/>
        <v>1969869807.2720008</v>
      </c>
      <c r="L179" s="9"/>
    </row>
    <row r="180" spans="1:12" s="37" customFormat="1" ht="20.25" customHeight="1" x14ac:dyDescent="0.25">
      <c r="A180" s="95" t="s">
        <v>8</v>
      </c>
      <c r="B180" s="81" t="s">
        <v>144</v>
      </c>
      <c r="C180" s="80"/>
      <c r="D180" s="80"/>
      <c r="E180" s="95"/>
      <c r="F180" s="95"/>
      <c r="G180" s="96"/>
      <c r="H180" s="92">
        <f>SUM(H181:K241)</f>
        <v>2380088210.8664188</v>
      </c>
      <c r="I180" s="96"/>
      <c r="J180" s="92">
        <f>SUM(J181:J229)</f>
        <v>588644260</v>
      </c>
      <c r="K180" s="28">
        <f t="shared" si="7"/>
        <v>1791443950.8664188</v>
      </c>
      <c r="L180" s="9"/>
    </row>
    <row r="181" spans="1:12" ht="31.5" x14ac:dyDescent="0.25">
      <c r="A181" s="95">
        <v>1</v>
      </c>
      <c r="B181" s="140" t="s">
        <v>145</v>
      </c>
      <c r="C181" s="80"/>
      <c r="D181" s="80"/>
      <c r="E181" s="80"/>
      <c r="F181" s="80"/>
      <c r="G181" s="83"/>
      <c r="H181" s="83"/>
      <c r="I181" s="83"/>
      <c r="J181" s="83"/>
      <c r="K181" s="28">
        <f t="shared" si="7"/>
        <v>0</v>
      </c>
      <c r="L181" s="14"/>
    </row>
    <row r="182" spans="1:12" ht="15.75" x14ac:dyDescent="0.25">
      <c r="A182" s="94"/>
      <c r="B182" s="86" t="s">
        <v>140</v>
      </c>
      <c r="C182" s="87" t="s">
        <v>98</v>
      </c>
      <c r="D182" s="87">
        <v>1</v>
      </c>
      <c r="E182" s="87">
        <v>365</v>
      </c>
      <c r="F182" s="80"/>
      <c r="G182" s="97">
        <f>'[3]Đơn giá'!$J$179</f>
        <v>61553.06158909091</v>
      </c>
      <c r="H182" s="88">
        <f>$D182*$E182*IF(F182&lt;&gt;0,F182,1)*G182</f>
        <v>22466867.480018184</v>
      </c>
      <c r="I182" s="97">
        <v>80358</v>
      </c>
      <c r="J182" s="88">
        <f t="shared" ref="J182:J241" si="28">$D182*$E182*IF(F182&lt;&gt;0,F182,1)*I182</f>
        <v>29330670</v>
      </c>
      <c r="K182" s="28">
        <f t="shared" si="7"/>
        <v>-6863802.5199818164</v>
      </c>
      <c r="L182" s="14"/>
    </row>
    <row r="183" spans="1:12" ht="15.75" x14ac:dyDescent="0.25">
      <c r="A183" s="94"/>
      <c r="B183" s="86" t="s">
        <v>141</v>
      </c>
      <c r="C183" s="87" t="s">
        <v>98</v>
      </c>
      <c r="D183" s="87">
        <v>1</v>
      </c>
      <c r="E183" s="87">
        <v>365</v>
      </c>
      <c r="F183" s="87"/>
      <c r="G183" s="97">
        <f>'[3]Đơn giá'!$J$180</f>
        <v>157937.2775018182</v>
      </c>
      <c r="H183" s="88">
        <f t="shared" ref="H183:H241" si="29">$D183*$E183*IF(F183&lt;&gt;0,F183,1)*G183</f>
        <v>57647106.28816364</v>
      </c>
      <c r="I183" s="97">
        <v>126500</v>
      </c>
      <c r="J183" s="88">
        <f t="shared" si="28"/>
        <v>46172500</v>
      </c>
      <c r="K183" s="28">
        <f t="shared" si="7"/>
        <v>11474606.28816364</v>
      </c>
      <c r="L183" s="14"/>
    </row>
    <row r="184" spans="1:12" ht="15.75" x14ac:dyDescent="0.25">
      <c r="A184" s="94"/>
      <c r="B184" s="86" t="s">
        <v>143</v>
      </c>
      <c r="C184" s="87" t="s">
        <v>59</v>
      </c>
      <c r="D184" s="87">
        <v>1</v>
      </c>
      <c r="E184" s="87">
        <v>1</v>
      </c>
      <c r="F184" s="87">
        <v>1</v>
      </c>
      <c r="G184" s="97">
        <f>'[3]Đơn giá'!$J$182</f>
        <v>11325624.493336366</v>
      </c>
      <c r="H184" s="88">
        <f t="shared" si="29"/>
        <v>11325624.493336366</v>
      </c>
      <c r="I184" s="97"/>
      <c r="J184" s="88">
        <f t="shared" si="28"/>
        <v>0</v>
      </c>
      <c r="K184" s="28">
        <f t="shared" si="7"/>
        <v>11325624.493336366</v>
      </c>
      <c r="L184" s="14"/>
    </row>
    <row r="185" spans="1:12" ht="15.75" x14ac:dyDescent="0.25">
      <c r="A185" s="95">
        <v>2</v>
      </c>
      <c r="B185" s="140" t="s">
        <v>146</v>
      </c>
      <c r="C185" s="80"/>
      <c r="D185" s="80"/>
      <c r="E185" s="80"/>
      <c r="F185" s="80"/>
      <c r="G185" s="83"/>
      <c r="H185" s="88">
        <f t="shared" si="29"/>
        <v>0</v>
      </c>
      <c r="I185" s="83"/>
      <c r="J185" s="88">
        <f t="shared" si="28"/>
        <v>0</v>
      </c>
      <c r="K185" s="28">
        <f t="shared" si="7"/>
        <v>0</v>
      </c>
      <c r="L185" s="14"/>
    </row>
    <row r="186" spans="1:12" ht="15.75" x14ac:dyDescent="0.25">
      <c r="A186" s="94"/>
      <c r="B186" s="86" t="s">
        <v>140</v>
      </c>
      <c r="C186" s="87" t="s">
        <v>98</v>
      </c>
      <c r="D186" s="87">
        <v>1</v>
      </c>
      <c r="E186" s="87">
        <v>365</v>
      </c>
      <c r="F186" s="80"/>
      <c r="G186" s="97">
        <f>G182</f>
        <v>61553.06158909091</v>
      </c>
      <c r="H186" s="88">
        <f t="shared" si="29"/>
        <v>22466867.480018184</v>
      </c>
      <c r="I186" s="97">
        <f>I182</f>
        <v>80358</v>
      </c>
      <c r="J186" s="88">
        <f t="shared" si="28"/>
        <v>29330670</v>
      </c>
      <c r="K186" s="28">
        <f t="shared" si="7"/>
        <v>-6863802.5199818164</v>
      </c>
      <c r="L186" s="14"/>
    </row>
    <row r="187" spans="1:12" ht="15.75" x14ac:dyDescent="0.25">
      <c r="A187" s="94"/>
      <c r="B187" s="86" t="s">
        <v>141</v>
      </c>
      <c r="C187" s="87" t="s">
        <v>98</v>
      </c>
      <c r="D187" s="87">
        <v>1</v>
      </c>
      <c r="E187" s="87">
        <v>365</v>
      </c>
      <c r="F187" s="87"/>
      <c r="G187" s="97">
        <f>G183</f>
        <v>157937.2775018182</v>
      </c>
      <c r="H187" s="88">
        <f t="shared" si="29"/>
        <v>57647106.28816364</v>
      </c>
      <c r="I187" s="97">
        <f>I183</f>
        <v>126500</v>
      </c>
      <c r="J187" s="88">
        <f t="shared" si="28"/>
        <v>46172500</v>
      </c>
      <c r="K187" s="28">
        <f t="shared" si="7"/>
        <v>11474606.28816364</v>
      </c>
      <c r="L187" s="14"/>
    </row>
    <row r="188" spans="1:12" ht="15.75" x14ac:dyDescent="0.25">
      <c r="A188" s="94"/>
      <c r="B188" s="86" t="s">
        <v>143</v>
      </c>
      <c r="C188" s="87" t="s">
        <v>59</v>
      </c>
      <c r="D188" s="87">
        <v>1</v>
      </c>
      <c r="E188" s="87">
        <v>1</v>
      </c>
      <c r="F188" s="87">
        <v>1</v>
      </c>
      <c r="G188" s="97">
        <f>G184</f>
        <v>11325624.493336366</v>
      </c>
      <c r="H188" s="88">
        <f t="shared" si="29"/>
        <v>11325624.493336366</v>
      </c>
      <c r="I188" s="97">
        <f>I184</f>
        <v>0</v>
      </c>
      <c r="J188" s="88">
        <f t="shared" si="28"/>
        <v>0</v>
      </c>
      <c r="K188" s="28">
        <f t="shared" ref="K188:K261" si="30">H188-J188</f>
        <v>11325624.493336366</v>
      </c>
      <c r="L188" s="14"/>
    </row>
    <row r="189" spans="1:12" ht="15.75" x14ac:dyDescent="0.25">
      <c r="A189" s="95">
        <v>3</v>
      </c>
      <c r="B189" s="140" t="s">
        <v>147</v>
      </c>
      <c r="C189" s="80"/>
      <c r="D189" s="80"/>
      <c r="E189" s="80"/>
      <c r="F189" s="80"/>
      <c r="G189" s="83"/>
      <c r="H189" s="88">
        <f t="shared" si="29"/>
        <v>0</v>
      </c>
      <c r="I189" s="83"/>
      <c r="J189" s="88">
        <f t="shared" si="28"/>
        <v>0</v>
      </c>
      <c r="K189" s="28">
        <f t="shared" si="30"/>
        <v>0</v>
      </c>
      <c r="L189" s="14"/>
    </row>
    <row r="190" spans="1:12" ht="15.75" x14ac:dyDescent="0.25">
      <c r="A190" s="94" t="s">
        <v>91</v>
      </c>
      <c r="B190" s="86" t="s">
        <v>140</v>
      </c>
      <c r="C190" s="87" t="s">
        <v>98</v>
      </c>
      <c r="D190" s="87">
        <v>1</v>
      </c>
      <c r="E190" s="87">
        <v>365</v>
      </c>
      <c r="F190" s="80"/>
      <c r="G190" s="97">
        <f>G186</f>
        <v>61553.06158909091</v>
      </c>
      <c r="H190" s="88">
        <f t="shared" si="29"/>
        <v>22466867.480018184</v>
      </c>
      <c r="I190" s="97">
        <f>I186</f>
        <v>80358</v>
      </c>
      <c r="J190" s="88">
        <f t="shared" si="28"/>
        <v>29330670</v>
      </c>
      <c r="K190" s="28">
        <f t="shared" si="30"/>
        <v>-6863802.5199818164</v>
      </c>
      <c r="L190" s="14"/>
    </row>
    <row r="191" spans="1:12" ht="15.75" x14ac:dyDescent="0.25">
      <c r="A191" s="94" t="s">
        <v>91</v>
      </c>
      <c r="B191" s="86" t="s">
        <v>141</v>
      </c>
      <c r="C191" s="87" t="s">
        <v>98</v>
      </c>
      <c r="D191" s="87">
        <v>1</v>
      </c>
      <c r="E191" s="87">
        <v>365</v>
      </c>
      <c r="F191" s="87"/>
      <c r="G191" s="97">
        <f>G187</f>
        <v>157937.2775018182</v>
      </c>
      <c r="H191" s="88">
        <f t="shared" si="29"/>
        <v>57647106.28816364</v>
      </c>
      <c r="I191" s="97">
        <f>I187</f>
        <v>126500</v>
      </c>
      <c r="J191" s="88">
        <f t="shared" si="28"/>
        <v>46172500</v>
      </c>
      <c r="K191" s="28">
        <f t="shared" si="30"/>
        <v>11474606.28816364</v>
      </c>
      <c r="L191" s="14"/>
    </row>
    <row r="192" spans="1:12" ht="15.75" x14ac:dyDescent="0.25">
      <c r="A192" s="94" t="s">
        <v>91</v>
      </c>
      <c r="B192" s="86" t="s">
        <v>142</v>
      </c>
      <c r="C192" s="87" t="s">
        <v>98</v>
      </c>
      <c r="D192" s="87">
        <v>1</v>
      </c>
      <c r="E192" s="87">
        <v>365</v>
      </c>
      <c r="F192" s="87">
        <v>1</v>
      </c>
      <c r="G192" s="97">
        <f>'[3]Đơn giá'!$J$181</f>
        <v>80893.895498181824</v>
      </c>
      <c r="H192" s="88">
        <f t="shared" si="29"/>
        <v>29526271.856836367</v>
      </c>
      <c r="I192" s="97"/>
      <c r="J192" s="88">
        <f>$D192*$E192*IF(F192&lt;&gt;0,F192,1)*I192</f>
        <v>0</v>
      </c>
      <c r="K192" s="28">
        <f t="shared" si="30"/>
        <v>29526271.856836367</v>
      </c>
      <c r="L192" s="14"/>
    </row>
    <row r="193" spans="1:12" ht="15.75" x14ac:dyDescent="0.25">
      <c r="A193" s="94" t="s">
        <v>91</v>
      </c>
      <c r="B193" s="86" t="s">
        <v>143</v>
      </c>
      <c r="C193" s="87" t="s">
        <v>59</v>
      </c>
      <c r="D193" s="87">
        <v>1</v>
      </c>
      <c r="E193" s="87">
        <v>1</v>
      </c>
      <c r="F193" s="87">
        <v>1</v>
      </c>
      <c r="G193" s="97">
        <f>G188</f>
        <v>11325624.493336366</v>
      </c>
      <c r="H193" s="88">
        <f t="shared" si="29"/>
        <v>11325624.493336366</v>
      </c>
      <c r="I193" s="97">
        <f>I188</f>
        <v>0</v>
      </c>
      <c r="J193" s="88">
        <f t="shared" si="28"/>
        <v>0</v>
      </c>
      <c r="K193" s="28">
        <f t="shared" si="30"/>
        <v>11325624.493336366</v>
      </c>
      <c r="L193" s="14"/>
    </row>
    <row r="194" spans="1:12" ht="15.75" x14ac:dyDescent="0.25">
      <c r="A194" s="95">
        <v>4</v>
      </c>
      <c r="B194" s="140" t="s">
        <v>148</v>
      </c>
      <c r="C194" s="80"/>
      <c r="D194" s="80"/>
      <c r="E194" s="80"/>
      <c r="F194" s="80"/>
      <c r="G194" s="97"/>
      <c r="H194" s="88">
        <f t="shared" si="29"/>
        <v>0</v>
      </c>
      <c r="I194" s="97"/>
      <c r="J194" s="88">
        <f t="shared" si="28"/>
        <v>0</v>
      </c>
      <c r="K194" s="28">
        <f t="shared" si="30"/>
        <v>0</v>
      </c>
      <c r="L194" s="14"/>
    </row>
    <row r="195" spans="1:12" ht="15.75" x14ac:dyDescent="0.25">
      <c r="A195" s="94" t="s">
        <v>91</v>
      </c>
      <c r="B195" s="86" t="s">
        <v>140</v>
      </c>
      <c r="C195" s="87" t="s">
        <v>98</v>
      </c>
      <c r="D195" s="87">
        <v>1</v>
      </c>
      <c r="E195" s="87">
        <v>365</v>
      </c>
      <c r="F195" s="80"/>
      <c r="G195" s="97">
        <f>G190</f>
        <v>61553.06158909091</v>
      </c>
      <c r="H195" s="88">
        <f t="shared" si="29"/>
        <v>22466867.480018184</v>
      </c>
      <c r="I195" s="97">
        <f>I190</f>
        <v>80358</v>
      </c>
      <c r="J195" s="88">
        <f t="shared" si="28"/>
        <v>29330670</v>
      </c>
      <c r="K195" s="28">
        <f t="shared" si="30"/>
        <v>-6863802.5199818164</v>
      </c>
      <c r="L195" s="14"/>
    </row>
    <row r="196" spans="1:12" ht="15.75" x14ac:dyDescent="0.25">
      <c r="A196" s="94" t="s">
        <v>91</v>
      </c>
      <c r="B196" s="86" t="s">
        <v>141</v>
      </c>
      <c r="C196" s="87" t="s">
        <v>98</v>
      </c>
      <c r="D196" s="87">
        <v>1</v>
      </c>
      <c r="E196" s="87">
        <v>365</v>
      </c>
      <c r="F196" s="87"/>
      <c r="G196" s="97">
        <f>G191</f>
        <v>157937.2775018182</v>
      </c>
      <c r="H196" s="88">
        <f t="shared" si="29"/>
        <v>57647106.28816364</v>
      </c>
      <c r="I196" s="97">
        <f>I191</f>
        <v>126500</v>
      </c>
      <c r="J196" s="88">
        <f t="shared" si="28"/>
        <v>46172500</v>
      </c>
      <c r="K196" s="28">
        <f t="shared" si="30"/>
        <v>11474606.28816364</v>
      </c>
      <c r="L196" s="14"/>
    </row>
    <row r="197" spans="1:12" ht="15.75" x14ac:dyDescent="0.25">
      <c r="A197" s="94" t="s">
        <v>91</v>
      </c>
      <c r="B197" s="86" t="s">
        <v>142</v>
      </c>
      <c r="C197" s="87" t="s">
        <v>98</v>
      </c>
      <c r="D197" s="87">
        <v>1</v>
      </c>
      <c r="E197" s="87">
        <v>365</v>
      </c>
      <c r="F197" s="87">
        <v>1</v>
      </c>
      <c r="G197" s="97">
        <f>G192</f>
        <v>80893.895498181824</v>
      </c>
      <c r="H197" s="88">
        <f t="shared" si="29"/>
        <v>29526271.856836367</v>
      </c>
      <c r="I197" s="97">
        <f>I192</f>
        <v>0</v>
      </c>
      <c r="J197" s="88">
        <f t="shared" si="28"/>
        <v>0</v>
      </c>
      <c r="K197" s="28">
        <f t="shared" si="30"/>
        <v>29526271.856836367</v>
      </c>
      <c r="L197" s="14"/>
    </row>
    <row r="198" spans="1:12" ht="15.75" x14ac:dyDescent="0.25">
      <c r="A198" s="94" t="s">
        <v>91</v>
      </c>
      <c r="B198" s="86" t="s">
        <v>143</v>
      </c>
      <c r="C198" s="87" t="s">
        <v>59</v>
      </c>
      <c r="D198" s="87">
        <v>1</v>
      </c>
      <c r="E198" s="87">
        <v>1</v>
      </c>
      <c r="F198" s="87">
        <v>1</v>
      </c>
      <c r="G198" s="97">
        <f>G193</f>
        <v>11325624.493336366</v>
      </c>
      <c r="H198" s="88">
        <f t="shared" si="29"/>
        <v>11325624.493336366</v>
      </c>
      <c r="I198" s="97">
        <f>I193</f>
        <v>0</v>
      </c>
      <c r="J198" s="88">
        <f t="shared" si="28"/>
        <v>0</v>
      </c>
      <c r="K198" s="28">
        <f t="shared" si="30"/>
        <v>11325624.493336366</v>
      </c>
      <c r="L198" s="14"/>
    </row>
    <row r="199" spans="1:12" ht="31.5" x14ac:dyDescent="0.25">
      <c r="A199" s="95">
        <v>5</v>
      </c>
      <c r="B199" s="140" t="s">
        <v>149</v>
      </c>
      <c r="C199" s="80"/>
      <c r="D199" s="80"/>
      <c r="E199" s="80"/>
      <c r="F199" s="80"/>
      <c r="G199" s="97"/>
      <c r="H199" s="88">
        <f t="shared" si="29"/>
        <v>0</v>
      </c>
      <c r="I199" s="97"/>
      <c r="J199" s="88">
        <f t="shared" si="28"/>
        <v>0</v>
      </c>
      <c r="K199" s="28">
        <f t="shared" si="30"/>
        <v>0</v>
      </c>
      <c r="L199" s="14"/>
    </row>
    <row r="200" spans="1:12" ht="15.75" x14ac:dyDescent="0.25">
      <c r="A200" s="94"/>
      <c r="B200" s="86" t="s">
        <v>140</v>
      </c>
      <c r="C200" s="87" t="s">
        <v>98</v>
      </c>
      <c r="D200" s="87">
        <v>1</v>
      </c>
      <c r="E200" s="87">
        <v>365</v>
      </c>
      <c r="F200" s="80"/>
      <c r="G200" s="97">
        <f>G195</f>
        <v>61553.06158909091</v>
      </c>
      <c r="H200" s="88">
        <f t="shared" si="29"/>
        <v>22466867.480018184</v>
      </c>
      <c r="I200" s="97">
        <f>I195</f>
        <v>80358</v>
      </c>
      <c r="J200" s="88">
        <f t="shared" si="28"/>
        <v>29330670</v>
      </c>
      <c r="K200" s="28">
        <f t="shared" si="30"/>
        <v>-6863802.5199818164</v>
      </c>
      <c r="L200" s="14"/>
    </row>
    <row r="201" spans="1:12" ht="15.75" x14ac:dyDescent="0.25">
      <c r="A201" s="94"/>
      <c r="B201" s="86" t="s">
        <v>141</v>
      </c>
      <c r="C201" s="87" t="s">
        <v>98</v>
      </c>
      <c r="D201" s="87">
        <v>1</v>
      </c>
      <c r="E201" s="87">
        <v>365</v>
      </c>
      <c r="F201" s="87"/>
      <c r="G201" s="97">
        <f>G196</f>
        <v>157937.2775018182</v>
      </c>
      <c r="H201" s="88">
        <f t="shared" si="29"/>
        <v>57647106.28816364</v>
      </c>
      <c r="I201" s="97">
        <f>I196</f>
        <v>126500</v>
      </c>
      <c r="J201" s="88">
        <f t="shared" si="28"/>
        <v>46172500</v>
      </c>
      <c r="K201" s="28">
        <f t="shared" si="30"/>
        <v>11474606.28816364</v>
      </c>
      <c r="L201" s="14"/>
    </row>
    <row r="202" spans="1:12" ht="15.75" x14ac:dyDescent="0.25">
      <c r="A202" s="94"/>
      <c r="B202" s="86" t="s">
        <v>142</v>
      </c>
      <c r="C202" s="87" t="s">
        <v>98</v>
      </c>
      <c r="D202" s="87">
        <v>1</v>
      </c>
      <c r="E202" s="87">
        <v>365</v>
      </c>
      <c r="F202" s="87">
        <v>1</v>
      </c>
      <c r="G202" s="97">
        <f>G197</f>
        <v>80893.895498181824</v>
      </c>
      <c r="H202" s="88">
        <f t="shared" si="29"/>
        <v>29526271.856836367</v>
      </c>
      <c r="I202" s="97">
        <f>I197</f>
        <v>0</v>
      </c>
      <c r="J202" s="88">
        <f t="shared" si="28"/>
        <v>0</v>
      </c>
      <c r="K202" s="28">
        <f t="shared" si="30"/>
        <v>29526271.856836367</v>
      </c>
      <c r="L202" s="14"/>
    </row>
    <row r="203" spans="1:12" ht="15.75" x14ac:dyDescent="0.25">
      <c r="A203" s="94"/>
      <c r="B203" s="86" t="s">
        <v>143</v>
      </c>
      <c r="C203" s="87" t="s">
        <v>59</v>
      </c>
      <c r="D203" s="87">
        <v>1</v>
      </c>
      <c r="E203" s="87">
        <v>1</v>
      </c>
      <c r="F203" s="87">
        <v>1</v>
      </c>
      <c r="G203" s="97">
        <f>G198</f>
        <v>11325624.493336366</v>
      </c>
      <c r="H203" s="88">
        <f t="shared" si="29"/>
        <v>11325624.493336366</v>
      </c>
      <c r="I203" s="97">
        <f>I198</f>
        <v>0</v>
      </c>
      <c r="J203" s="88">
        <f t="shared" si="28"/>
        <v>0</v>
      </c>
      <c r="K203" s="28">
        <f t="shared" si="30"/>
        <v>11325624.493336366</v>
      </c>
      <c r="L203" s="14"/>
    </row>
    <row r="204" spans="1:12" ht="15.75" x14ac:dyDescent="0.25">
      <c r="A204" s="95">
        <v>6</v>
      </c>
      <c r="B204" s="140" t="s">
        <v>150</v>
      </c>
      <c r="C204" s="80"/>
      <c r="D204" s="80"/>
      <c r="E204" s="80"/>
      <c r="F204" s="80"/>
      <c r="G204" s="97"/>
      <c r="H204" s="88">
        <f t="shared" si="29"/>
        <v>0</v>
      </c>
      <c r="I204" s="97"/>
      <c r="J204" s="88">
        <f t="shared" si="28"/>
        <v>0</v>
      </c>
      <c r="K204" s="28">
        <f t="shared" si="30"/>
        <v>0</v>
      </c>
      <c r="L204" s="14"/>
    </row>
    <row r="205" spans="1:12" ht="15.75" x14ac:dyDescent="0.25">
      <c r="A205" s="94"/>
      <c r="B205" s="86" t="s">
        <v>140</v>
      </c>
      <c r="C205" s="87" t="s">
        <v>98</v>
      </c>
      <c r="D205" s="87"/>
      <c r="E205" s="87">
        <v>365</v>
      </c>
      <c r="F205" s="87"/>
      <c r="G205" s="97">
        <f>G200</f>
        <v>61553.06158909091</v>
      </c>
      <c r="H205" s="88">
        <f t="shared" si="29"/>
        <v>0</v>
      </c>
      <c r="I205" s="97">
        <f>I200</f>
        <v>80358</v>
      </c>
      <c r="J205" s="88">
        <f t="shared" si="28"/>
        <v>0</v>
      </c>
      <c r="K205" s="28">
        <f t="shared" si="30"/>
        <v>0</v>
      </c>
      <c r="L205" s="14"/>
    </row>
    <row r="206" spans="1:12" ht="15.75" x14ac:dyDescent="0.25">
      <c r="A206" s="94"/>
      <c r="B206" s="86" t="s">
        <v>141</v>
      </c>
      <c r="C206" s="87" t="s">
        <v>98</v>
      </c>
      <c r="D206" s="87"/>
      <c r="E206" s="87">
        <v>365</v>
      </c>
      <c r="F206" s="87"/>
      <c r="G206" s="97">
        <f>G201</f>
        <v>157937.2775018182</v>
      </c>
      <c r="H206" s="88">
        <f t="shared" si="29"/>
        <v>0</v>
      </c>
      <c r="I206" s="97">
        <f>I201</f>
        <v>126500</v>
      </c>
      <c r="J206" s="88">
        <f t="shared" si="28"/>
        <v>0</v>
      </c>
      <c r="K206" s="28">
        <f t="shared" si="30"/>
        <v>0</v>
      </c>
      <c r="L206" s="14"/>
    </row>
    <row r="207" spans="1:12" ht="15.75" x14ac:dyDescent="0.25">
      <c r="A207" s="94"/>
      <c r="B207" s="86" t="s">
        <v>142</v>
      </c>
      <c r="C207" s="87" t="s">
        <v>98</v>
      </c>
      <c r="D207" s="87"/>
      <c r="E207" s="87">
        <v>365</v>
      </c>
      <c r="F207" s="87">
        <v>1</v>
      </c>
      <c r="G207" s="97">
        <f>G202</f>
        <v>80893.895498181824</v>
      </c>
      <c r="H207" s="88">
        <f t="shared" si="29"/>
        <v>0</v>
      </c>
      <c r="I207" s="97">
        <f>I202</f>
        <v>0</v>
      </c>
      <c r="J207" s="88">
        <f t="shared" si="28"/>
        <v>0</v>
      </c>
      <c r="K207" s="28">
        <f t="shared" si="30"/>
        <v>0</v>
      </c>
      <c r="L207" s="14"/>
    </row>
    <row r="208" spans="1:12" ht="15.75" x14ac:dyDescent="0.25">
      <c r="A208" s="95">
        <v>7</v>
      </c>
      <c r="B208" s="140" t="s">
        <v>151</v>
      </c>
      <c r="C208" s="80"/>
      <c r="D208" s="80"/>
      <c r="E208" s="80"/>
      <c r="F208" s="80"/>
      <c r="G208" s="97"/>
      <c r="H208" s="88">
        <f t="shared" si="29"/>
        <v>0</v>
      </c>
      <c r="I208" s="97"/>
      <c r="J208" s="88">
        <f t="shared" si="28"/>
        <v>0</v>
      </c>
      <c r="K208" s="28">
        <f t="shared" si="30"/>
        <v>0</v>
      </c>
      <c r="L208" s="14"/>
    </row>
    <row r="209" spans="1:12" ht="15.75" x14ac:dyDescent="0.25">
      <c r="A209" s="94"/>
      <c r="B209" s="86" t="s">
        <v>140</v>
      </c>
      <c r="C209" s="87" t="s">
        <v>98</v>
      </c>
      <c r="D209" s="87"/>
      <c r="E209" s="87">
        <v>365</v>
      </c>
      <c r="F209" s="87"/>
      <c r="G209" s="97">
        <f>G205</f>
        <v>61553.06158909091</v>
      </c>
      <c r="H209" s="88">
        <f t="shared" si="29"/>
        <v>0</v>
      </c>
      <c r="I209" s="97">
        <v>43150</v>
      </c>
      <c r="J209" s="88">
        <f t="shared" si="28"/>
        <v>0</v>
      </c>
      <c r="K209" s="28">
        <f t="shared" si="30"/>
        <v>0</v>
      </c>
      <c r="L209" s="14"/>
    </row>
    <row r="210" spans="1:12" ht="15.75" x14ac:dyDescent="0.25">
      <c r="A210" s="94"/>
      <c r="B210" s="86" t="s">
        <v>141</v>
      </c>
      <c r="C210" s="87" t="s">
        <v>98</v>
      </c>
      <c r="D210" s="87"/>
      <c r="E210" s="87">
        <v>365</v>
      </c>
      <c r="F210" s="87"/>
      <c r="G210" s="97">
        <f>G206</f>
        <v>157937.2775018182</v>
      </c>
      <c r="H210" s="88">
        <f t="shared" si="29"/>
        <v>0</v>
      </c>
      <c r="I210" s="97">
        <v>39209</v>
      </c>
      <c r="J210" s="88">
        <f t="shared" si="28"/>
        <v>0</v>
      </c>
      <c r="K210" s="28">
        <f t="shared" si="30"/>
        <v>0</v>
      </c>
      <c r="L210" s="14"/>
    </row>
    <row r="211" spans="1:12" ht="15.75" x14ac:dyDescent="0.25">
      <c r="A211" s="94"/>
      <c r="B211" s="86" t="s">
        <v>142</v>
      </c>
      <c r="C211" s="87" t="s">
        <v>98</v>
      </c>
      <c r="D211" s="87"/>
      <c r="E211" s="87">
        <v>365</v>
      </c>
      <c r="F211" s="87">
        <v>1</v>
      </c>
      <c r="G211" s="97">
        <f>G207</f>
        <v>80893.895498181824</v>
      </c>
      <c r="H211" s="88">
        <f t="shared" si="29"/>
        <v>0</v>
      </c>
      <c r="I211" s="97">
        <f>I207</f>
        <v>0</v>
      </c>
      <c r="J211" s="88">
        <f t="shared" si="28"/>
        <v>0</v>
      </c>
      <c r="K211" s="28">
        <f t="shared" si="30"/>
        <v>0</v>
      </c>
      <c r="L211" s="14"/>
    </row>
    <row r="212" spans="1:12" ht="63" x14ac:dyDescent="0.25">
      <c r="A212" s="95">
        <v>8</v>
      </c>
      <c r="B212" s="140" t="s">
        <v>152</v>
      </c>
      <c r="C212" s="80"/>
      <c r="D212" s="80"/>
      <c r="E212" s="80"/>
      <c r="F212" s="80"/>
      <c r="G212" s="83"/>
      <c r="H212" s="88">
        <f t="shared" si="29"/>
        <v>0</v>
      </c>
      <c r="I212" s="83"/>
      <c r="J212" s="88">
        <f t="shared" si="28"/>
        <v>0</v>
      </c>
      <c r="K212" s="28">
        <f t="shared" si="30"/>
        <v>0</v>
      </c>
      <c r="L212" s="14"/>
    </row>
    <row r="213" spans="1:12" ht="15.75" x14ac:dyDescent="0.25">
      <c r="A213" s="94"/>
      <c r="B213" s="86" t="s">
        <v>140</v>
      </c>
      <c r="C213" s="87" t="s">
        <v>98</v>
      </c>
      <c r="D213" s="87">
        <v>1</v>
      </c>
      <c r="E213" s="87">
        <v>365</v>
      </c>
      <c r="F213" s="87"/>
      <c r="G213" s="97">
        <f>G190</f>
        <v>61553.06158909091</v>
      </c>
      <c r="H213" s="88">
        <f t="shared" si="29"/>
        <v>22466867.480018184</v>
      </c>
      <c r="I213" s="97">
        <f>I209</f>
        <v>43150</v>
      </c>
      <c r="J213" s="88">
        <f t="shared" si="28"/>
        <v>15749750</v>
      </c>
      <c r="K213" s="28">
        <f t="shared" si="30"/>
        <v>6717117.4800181836</v>
      </c>
      <c r="L213" s="14"/>
    </row>
    <row r="214" spans="1:12" ht="15.75" x14ac:dyDescent="0.25">
      <c r="A214" s="94"/>
      <c r="B214" s="86" t="s">
        <v>141</v>
      </c>
      <c r="C214" s="87" t="s">
        <v>98</v>
      </c>
      <c r="D214" s="87">
        <v>1</v>
      </c>
      <c r="E214" s="87">
        <v>365</v>
      </c>
      <c r="F214" s="87"/>
      <c r="G214" s="97">
        <f t="shared" ref="G214:I216" si="31">G191</f>
        <v>157937.2775018182</v>
      </c>
      <c r="H214" s="88">
        <f t="shared" si="29"/>
        <v>57647106.28816364</v>
      </c>
      <c r="I214" s="97">
        <f>I210</f>
        <v>39209</v>
      </c>
      <c r="J214" s="88">
        <f t="shared" si="28"/>
        <v>14311285</v>
      </c>
      <c r="K214" s="28">
        <f t="shared" si="30"/>
        <v>43335821.28816364</v>
      </c>
      <c r="L214" s="14"/>
    </row>
    <row r="215" spans="1:12" ht="15.75" x14ac:dyDescent="0.25">
      <c r="A215" s="94"/>
      <c r="B215" s="86" t="s">
        <v>142</v>
      </c>
      <c r="C215" s="87" t="s">
        <v>98</v>
      </c>
      <c r="D215" s="87">
        <v>1</v>
      </c>
      <c r="E215" s="87">
        <v>365</v>
      </c>
      <c r="F215" s="87">
        <v>1</v>
      </c>
      <c r="G215" s="97">
        <f t="shared" si="31"/>
        <v>80893.895498181824</v>
      </c>
      <c r="H215" s="88">
        <f t="shared" si="29"/>
        <v>29526271.856836367</v>
      </c>
      <c r="I215" s="97">
        <f t="shared" si="31"/>
        <v>0</v>
      </c>
      <c r="J215" s="88">
        <f t="shared" si="28"/>
        <v>0</v>
      </c>
      <c r="K215" s="28">
        <f t="shared" si="30"/>
        <v>29526271.856836367</v>
      </c>
      <c r="L215" s="14"/>
    </row>
    <row r="216" spans="1:12" ht="15.75" x14ac:dyDescent="0.25">
      <c r="A216" s="94"/>
      <c r="B216" s="86" t="s">
        <v>143</v>
      </c>
      <c r="C216" s="87" t="s">
        <v>59</v>
      </c>
      <c r="D216" s="87">
        <v>1</v>
      </c>
      <c r="E216" s="87">
        <v>1</v>
      </c>
      <c r="F216" s="87">
        <v>1</v>
      </c>
      <c r="G216" s="97">
        <f t="shared" si="31"/>
        <v>11325624.493336366</v>
      </c>
      <c r="H216" s="88">
        <f t="shared" si="29"/>
        <v>11325624.493336366</v>
      </c>
      <c r="I216" s="97">
        <f t="shared" si="31"/>
        <v>0</v>
      </c>
      <c r="J216" s="88">
        <f t="shared" si="28"/>
        <v>0</v>
      </c>
      <c r="K216" s="28">
        <f t="shared" si="30"/>
        <v>11325624.493336366</v>
      </c>
      <c r="L216" s="14"/>
    </row>
    <row r="217" spans="1:12" ht="47.25" x14ac:dyDescent="0.25">
      <c r="A217" s="95">
        <v>9</v>
      </c>
      <c r="B217" s="140" t="s">
        <v>153</v>
      </c>
      <c r="C217" s="95"/>
      <c r="D217" s="95"/>
      <c r="E217" s="95"/>
      <c r="F217" s="95"/>
      <c r="G217" s="83"/>
      <c r="H217" s="88">
        <f t="shared" si="29"/>
        <v>0</v>
      </c>
      <c r="I217" s="83"/>
      <c r="J217" s="88">
        <f t="shared" si="28"/>
        <v>0</v>
      </c>
      <c r="K217" s="28">
        <f t="shared" si="30"/>
        <v>0</v>
      </c>
      <c r="L217" s="14"/>
    </row>
    <row r="218" spans="1:12" ht="15.75" x14ac:dyDescent="0.25">
      <c r="A218" s="94"/>
      <c r="B218" s="86" t="s">
        <v>140</v>
      </c>
      <c r="C218" s="87" t="s">
        <v>98</v>
      </c>
      <c r="D218" s="87">
        <v>1</v>
      </c>
      <c r="E218" s="87">
        <v>365</v>
      </c>
      <c r="F218" s="87"/>
      <c r="G218" s="97">
        <f>G213</f>
        <v>61553.06158909091</v>
      </c>
      <c r="H218" s="88">
        <f t="shared" si="29"/>
        <v>22466867.480018184</v>
      </c>
      <c r="I218" s="97">
        <f>I213</f>
        <v>43150</v>
      </c>
      <c r="J218" s="88">
        <f t="shared" si="28"/>
        <v>15749750</v>
      </c>
      <c r="K218" s="28">
        <f t="shared" si="30"/>
        <v>6717117.4800181836</v>
      </c>
      <c r="L218" s="14"/>
    </row>
    <row r="219" spans="1:12" ht="15.75" x14ac:dyDescent="0.25">
      <c r="A219" s="94"/>
      <c r="B219" s="86" t="s">
        <v>141</v>
      </c>
      <c r="C219" s="87" t="s">
        <v>98</v>
      </c>
      <c r="D219" s="87">
        <v>1</v>
      </c>
      <c r="E219" s="87">
        <v>365</v>
      </c>
      <c r="F219" s="87"/>
      <c r="G219" s="97">
        <f t="shared" ref="G219:I221" si="32">G214</f>
        <v>157937.2775018182</v>
      </c>
      <c r="H219" s="88">
        <f t="shared" si="29"/>
        <v>57647106.28816364</v>
      </c>
      <c r="I219" s="97">
        <f t="shared" si="32"/>
        <v>39209</v>
      </c>
      <c r="J219" s="88">
        <f t="shared" si="28"/>
        <v>14311285</v>
      </c>
      <c r="K219" s="28">
        <f t="shared" si="30"/>
        <v>43335821.28816364</v>
      </c>
      <c r="L219" s="14"/>
    </row>
    <row r="220" spans="1:12" ht="15.75" x14ac:dyDescent="0.25">
      <c r="A220" s="94"/>
      <c r="B220" s="86" t="s">
        <v>142</v>
      </c>
      <c r="C220" s="87" t="s">
        <v>98</v>
      </c>
      <c r="D220" s="87">
        <v>1</v>
      </c>
      <c r="E220" s="87">
        <v>365</v>
      </c>
      <c r="F220" s="87">
        <v>1</v>
      </c>
      <c r="G220" s="97">
        <f t="shared" si="32"/>
        <v>80893.895498181824</v>
      </c>
      <c r="H220" s="88">
        <f t="shared" si="29"/>
        <v>29526271.856836367</v>
      </c>
      <c r="I220" s="97">
        <f t="shared" si="32"/>
        <v>0</v>
      </c>
      <c r="J220" s="88">
        <f t="shared" si="28"/>
        <v>0</v>
      </c>
      <c r="K220" s="28">
        <f t="shared" si="30"/>
        <v>29526271.856836367</v>
      </c>
      <c r="L220" s="14"/>
    </row>
    <row r="221" spans="1:12" ht="15.75" x14ac:dyDescent="0.25">
      <c r="A221" s="94"/>
      <c r="B221" s="86" t="s">
        <v>143</v>
      </c>
      <c r="C221" s="87" t="s">
        <v>59</v>
      </c>
      <c r="D221" s="87">
        <v>1</v>
      </c>
      <c r="E221" s="87">
        <v>1</v>
      </c>
      <c r="F221" s="87">
        <v>1</v>
      </c>
      <c r="G221" s="97">
        <f t="shared" si="32"/>
        <v>11325624.493336366</v>
      </c>
      <c r="H221" s="88">
        <f t="shared" si="29"/>
        <v>11325624.493336366</v>
      </c>
      <c r="I221" s="97">
        <f t="shared" si="32"/>
        <v>0</v>
      </c>
      <c r="J221" s="88">
        <f t="shared" si="28"/>
        <v>0</v>
      </c>
      <c r="K221" s="28">
        <f t="shared" si="30"/>
        <v>11325624.493336366</v>
      </c>
      <c r="L221" s="14"/>
    </row>
    <row r="222" spans="1:12" ht="31.5" x14ac:dyDescent="0.25">
      <c r="A222" s="95">
        <v>10</v>
      </c>
      <c r="B222" s="140" t="s">
        <v>154</v>
      </c>
      <c r="C222" s="80"/>
      <c r="D222" s="80"/>
      <c r="E222" s="80"/>
      <c r="F222" s="80"/>
      <c r="G222" s="83"/>
      <c r="H222" s="88">
        <f t="shared" si="29"/>
        <v>0</v>
      </c>
      <c r="I222" s="83"/>
      <c r="J222" s="88">
        <f t="shared" si="28"/>
        <v>0</v>
      </c>
      <c r="K222" s="28">
        <f t="shared" si="30"/>
        <v>0</v>
      </c>
      <c r="L222" s="14"/>
    </row>
    <row r="223" spans="1:12" ht="15.75" x14ac:dyDescent="0.25">
      <c r="A223" s="94"/>
      <c r="B223" s="86" t="s">
        <v>140</v>
      </c>
      <c r="C223" s="87" t="s">
        <v>98</v>
      </c>
      <c r="D223" s="50">
        <v>1</v>
      </c>
      <c r="E223" s="87">
        <v>365</v>
      </c>
      <c r="F223" s="87"/>
      <c r="G223" s="97">
        <f>G209</f>
        <v>61553.06158909091</v>
      </c>
      <c r="H223" s="88">
        <f t="shared" si="29"/>
        <v>22466867.480018184</v>
      </c>
      <c r="I223" s="97">
        <f>I205</f>
        <v>80358</v>
      </c>
      <c r="J223" s="88">
        <f t="shared" si="28"/>
        <v>29330670</v>
      </c>
      <c r="K223" s="28">
        <f t="shared" si="30"/>
        <v>-6863802.5199818164</v>
      </c>
      <c r="L223" s="14"/>
    </row>
    <row r="224" spans="1:12" ht="15.75" x14ac:dyDescent="0.25">
      <c r="A224" s="94"/>
      <c r="B224" s="86" t="s">
        <v>141</v>
      </c>
      <c r="C224" s="87" t="s">
        <v>98</v>
      </c>
      <c r="D224" s="50">
        <v>1</v>
      </c>
      <c r="E224" s="87">
        <v>365</v>
      </c>
      <c r="F224" s="87"/>
      <c r="G224" s="97">
        <f>G210</f>
        <v>157937.2775018182</v>
      </c>
      <c r="H224" s="88">
        <f t="shared" si="29"/>
        <v>57647106.28816364</v>
      </c>
      <c r="I224" s="97">
        <f>I206</f>
        <v>126500</v>
      </c>
      <c r="J224" s="88">
        <f t="shared" si="28"/>
        <v>46172500</v>
      </c>
      <c r="K224" s="28">
        <f t="shared" si="30"/>
        <v>11474606.28816364</v>
      </c>
      <c r="L224" s="14"/>
    </row>
    <row r="225" spans="1:13" ht="15.75" x14ac:dyDescent="0.25">
      <c r="A225" s="94"/>
      <c r="B225" s="86" t="s">
        <v>143</v>
      </c>
      <c r="C225" s="87" t="s">
        <v>59</v>
      </c>
      <c r="D225" s="50">
        <v>1</v>
      </c>
      <c r="E225" s="87">
        <v>1</v>
      </c>
      <c r="F225" s="87">
        <v>1</v>
      </c>
      <c r="G225" s="97">
        <f>G211</f>
        <v>80893.895498181824</v>
      </c>
      <c r="H225" s="88">
        <f t="shared" si="29"/>
        <v>80893.895498181824</v>
      </c>
      <c r="I225" s="97">
        <f>I211</f>
        <v>0</v>
      </c>
      <c r="J225" s="88">
        <f t="shared" si="28"/>
        <v>0</v>
      </c>
      <c r="K225" s="28">
        <f t="shared" si="30"/>
        <v>80893.895498181824</v>
      </c>
      <c r="L225" s="14"/>
    </row>
    <row r="226" spans="1:13" ht="47.25" x14ac:dyDescent="0.25">
      <c r="A226" s="95">
        <v>11</v>
      </c>
      <c r="B226" s="89" t="s">
        <v>155</v>
      </c>
      <c r="C226" s="80"/>
      <c r="D226" s="80"/>
      <c r="E226" s="80"/>
      <c r="F226" s="80"/>
      <c r="G226" s="83"/>
      <c r="H226" s="88">
        <f t="shared" si="29"/>
        <v>0</v>
      </c>
      <c r="I226" s="83"/>
      <c r="J226" s="88">
        <f t="shared" si="28"/>
        <v>0</v>
      </c>
      <c r="K226" s="28">
        <f t="shared" si="30"/>
        <v>0</v>
      </c>
      <c r="L226" s="14"/>
    </row>
    <row r="227" spans="1:13" ht="15.75" x14ac:dyDescent="0.25">
      <c r="A227" s="94"/>
      <c r="B227" s="86" t="s">
        <v>140</v>
      </c>
      <c r="C227" s="87" t="s">
        <v>98</v>
      </c>
      <c r="D227" s="87">
        <v>1</v>
      </c>
      <c r="E227" s="87">
        <v>365</v>
      </c>
      <c r="F227" s="87"/>
      <c r="G227" s="97">
        <f>G213</f>
        <v>61553.06158909091</v>
      </c>
      <c r="H227" s="88">
        <f t="shared" si="29"/>
        <v>22466867.480018184</v>
      </c>
      <c r="I227" s="97">
        <f>I223</f>
        <v>80358</v>
      </c>
      <c r="J227" s="88">
        <f t="shared" si="28"/>
        <v>29330670</v>
      </c>
      <c r="K227" s="28">
        <f t="shared" si="30"/>
        <v>-6863802.5199818164</v>
      </c>
      <c r="L227" s="14"/>
    </row>
    <row r="228" spans="1:13" ht="15.75" x14ac:dyDescent="0.25">
      <c r="A228" s="94"/>
      <c r="B228" s="86" t="s">
        <v>141</v>
      </c>
      <c r="C228" s="87" t="s">
        <v>98</v>
      </c>
      <c r="D228" s="87">
        <v>1</v>
      </c>
      <c r="E228" s="87">
        <v>365</v>
      </c>
      <c r="F228" s="87"/>
      <c r="G228" s="97">
        <f>G214</f>
        <v>157937.2775018182</v>
      </c>
      <c r="H228" s="88">
        <f t="shared" si="29"/>
        <v>57647106.28816364</v>
      </c>
      <c r="I228" s="97">
        <f>I224</f>
        <v>126500</v>
      </c>
      <c r="J228" s="88">
        <f t="shared" si="28"/>
        <v>46172500</v>
      </c>
      <c r="K228" s="28">
        <f t="shared" si="30"/>
        <v>11474606.28816364</v>
      </c>
      <c r="L228" s="14"/>
    </row>
    <row r="229" spans="1:13" ht="15.75" x14ac:dyDescent="0.25">
      <c r="A229" s="94"/>
      <c r="B229" s="86" t="s">
        <v>143</v>
      </c>
      <c r="C229" s="87" t="s">
        <v>59</v>
      </c>
      <c r="D229" s="87">
        <v>1</v>
      </c>
      <c r="E229" s="87">
        <v>1</v>
      </c>
      <c r="F229" s="87">
        <v>1</v>
      </c>
      <c r="G229" s="97">
        <f>G215</f>
        <v>80893.895498181824</v>
      </c>
      <c r="H229" s="88">
        <f t="shared" si="29"/>
        <v>80893.895498181824</v>
      </c>
      <c r="I229" s="97">
        <f>I215</f>
        <v>0</v>
      </c>
      <c r="J229" s="88">
        <f t="shared" si="28"/>
        <v>0</v>
      </c>
      <c r="K229" s="28">
        <f t="shared" si="30"/>
        <v>80893.895498181824</v>
      </c>
      <c r="L229" s="14"/>
    </row>
    <row r="230" spans="1:13" ht="15.75" x14ac:dyDescent="0.25">
      <c r="A230" s="95">
        <v>12</v>
      </c>
      <c r="B230" s="89" t="s">
        <v>345</v>
      </c>
      <c r="C230" s="80"/>
      <c r="D230" s="80"/>
      <c r="E230" s="80"/>
      <c r="F230" s="80"/>
      <c r="G230" s="83"/>
      <c r="H230" s="88">
        <f t="shared" si="29"/>
        <v>0</v>
      </c>
      <c r="I230" s="83"/>
      <c r="J230" s="88">
        <f t="shared" si="28"/>
        <v>0</v>
      </c>
      <c r="K230" s="28">
        <f t="shared" si="30"/>
        <v>0</v>
      </c>
      <c r="L230" s="14"/>
      <c r="M230" s="149" t="s">
        <v>346</v>
      </c>
    </row>
    <row r="231" spans="1:13" ht="15.75" x14ac:dyDescent="0.25">
      <c r="A231" s="94"/>
      <c r="B231" s="86" t="s">
        <v>140</v>
      </c>
      <c r="C231" s="87" t="s">
        <v>98</v>
      </c>
      <c r="D231" s="87">
        <v>1</v>
      </c>
      <c r="E231" s="87">
        <v>365</v>
      </c>
      <c r="F231" s="87"/>
      <c r="G231" s="97">
        <f>G227</f>
        <v>61553.06158909091</v>
      </c>
      <c r="H231" s="88">
        <f t="shared" si="29"/>
        <v>22466867.480018184</v>
      </c>
      <c r="I231" s="97">
        <f>I227</f>
        <v>80358</v>
      </c>
      <c r="J231" s="88">
        <f t="shared" si="28"/>
        <v>29330670</v>
      </c>
      <c r="K231" s="28">
        <f t="shared" si="30"/>
        <v>-6863802.5199818164</v>
      </c>
      <c r="L231" s="14"/>
    </row>
    <row r="232" spans="1:13" ht="15.75" x14ac:dyDescent="0.25">
      <c r="A232" s="94"/>
      <c r="B232" s="86" t="s">
        <v>141</v>
      </c>
      <c r="C232" s="87" t="s">
        <v>98</v>
      </c>
      <c r="D232" s="87">
        <v>1</v>
      </c>
      <c r="E232" s="87">
        <v>365</v>
      </c>
      <c r="F232" s="87"/>
      <c r="G232" s="97">
        <f t="shared" ref="G232:G233" si="33">G228</f>
        <v>157937.2775018182</v>
      </c>
      <c r="H232" s="88">
        <f t="shared" si="29"/>
        <v>57647106.28816364</v>
      </c>
      <c r="I232" s="97">
        <f>I228</f>
        <v>126500</v>
      </c>
      <c r="J232" s="88">
        <f t="shared" si="28"/>
        <v>46172500</v>
      </c>
      <c r="K232" s="28">
        <f t="shared" si="30"/>
        <v>11474606.28816364</v>
      </c>
      <c r="L232" s="14"/>
    </row>
    <row r="233" spans="1:13" ht="15.75" x14ac:dyDescent="0.25">
      <c r="A233" s="94"/>
      <c r="B233" s="86" t="s">
        <v>143</v>
      </c>
      <c r="C233" s="87" t="s">
        <v>59</v>
      </c>
      <c r="D233" s="87">
        <v>1</v>
      </c>
      <c r="E233" s="87">
        <v>1</v>
      </c>
      <c r="F233" s="87">
        <v>1</v>
      </c>
      <c r="G233" s="97">
        <f t="shared" si="33"/>
        <v>80893.895498181824</v>
      </c>
      <c r="H233" s="88">
        <f t="shared" si="29"/>
        <v>80893.895498181824</v>
      </c>
      <c r="I233" s="97">
        <f>I219</f>
        <v>39209</v>
      </c>
      <c r="J233" s="88">
        <f t="shared" si="28"/>
        <v>39209</v>
      </c>
      <c r="K233" s="28">
        <f t="shared" si="30"/>
        <v>41684.895498181824</v>
      </c>
      <c r="L233" s="14"/>
    </row>
    <row r="234" spans="1:13" ht="31.5" x14ac:dyDescent="0.25">
      <c r="A234" s="95">
        <v>13</v>
      </c>
      <c r="B234" s="89" t="s">
        <v>347</v>
      </c>
      <c r="C234" s="80"/>
      <c r="D234" s="80"/>
      <c r="E234" s="80"/>
      <c r="F234" s="80"/>
      <c r="G234" s="83"/>
      <c r="H234" s="88">
        <f t="shared" si="29"/>
        <v>0</v>
      </c>
      <c r="I234" s="83"/>
      <c r="J234" s="88">
        <f t="shared" si="28"/>
        <v>0</v>
      </c>
      <c r="K234" s="28">
        <f t="shared" si="30"/>
        <v>0</v>
      </c>
      <c r="L234" s="14"/>
      <c r="M234" s="149" t="s">
        <v>346</v>
      </c>
    </row>
    <row r="235" spans="1:13" ht="15.75" x14ac:dyDescent="0.25">
      <c r="A235" s="94"/>
      <c r="B235" s="86" t="s">
        <v>140</v>
      </c>
      <c r="C235" s="87" t="s">
        <v>98</v>
      </c>
      <c r="D235" s="87">
        <v>1</v>
      </c>
      <c r="E235" s="87">
        <v>365</v>
      </c>
      <c r="F235" s="87"/>
      <c r="G235" s="97">
        <f>G231</f>
        <v>61553.06158909091</v>
      </c>
      <c r="H235" s="88">
        <f t="shared" si="29"/>
        <v>22466867.480018184</v>
      </c>
      <c r="I235" s="97">
        <f>I231</f>
        <v>80358</v>
      </c>
      <c r="J235" s="88">
        <f t="shared" si="28"/>
        <v>29330670</v>
      </c>
      <c r="K235" s="28">
        <f t="shared" si="30"/>
        <v>-6863802.5199818164</v>
      </c>
      <c r="L235" s="14"/>
    </row>
    <row r="236" spans="1:13" ht="15.75" x14ac:dyDescent="0.25">
      <c r="A236" s="94"/>
      <c r="B236" s="86" t="s">
        <v>141</v>
      </c>
      <c r="C236" s="87" t="s">
        <v>98</v>
      </c>
      <c r="D236" s="87">
        <v>1</v>
      </c>
      <c r="E236" s="87">
        <v>365</v>
      </c>
      <c r="F236" s="87"/>
      <c r="G236" s="97">
        <f t="shared" ref="G236:G237" si="34">G232</f>
        <v>157937.2775018182</v>
      </c>
      <c r="H236" s="88">
        <f t="shared" si="29"/>
        <v>57647106.28816364</v>
      </c>
      <c r="I236" s="97">
        <f>I232</f>
        <v>126500</v>
      </c>
      <c r="J236" s="88">
        <f t="shared" si="28"/>
        <v>46172500</v>
      </c>
      <c r="K236" s="28">
        <f t="shared" si="30"/>
        <v>11474606.28816364</v>
      </c>
      <c r="L236" s="14"/>
    </row>
    <row r="237" spans="1:13" ht="15.75" x14ac:dyDescent="0.25">
      <c r="A237" s="94"/>
      <c r="B237" s="86" t="s">
        <v>143</v>
      </c>
      <c r="C237" s="87" t="s">
        <v>59</v>
      </c>
      <c r="D237" s="87">
        <v>1</v>
      </c>
      <c r="E237" s="87">
        <v>1</v>
      </c>
      <c r="F237" s="87">
        <v>1</v>
      </c>
      <c r="G237" s="97">
        <f t="shared" si="34"/>
        <v>80893.895498181824</v>
      </c>
      <c r="H237" s="88">
        <f t="shared" si="29"/>
        <v>80893.895498181824</v>
      </c>
      <c r="I237" s="97">
        <f>I223</f>
        <v>80358</v>
      </c>
      <c r="J237" s="88">
        <f t="shared" si="28"/>
        <v>80358</v>
      </c>
      <c r="K237" s="28">
        <f t="shared" si="30"/>
        <v>535.89549818182422</v>
      </c>
      <c r="L237" s="14"/>
    </row>
    <row r="238" spans="1:13" ht="47.25" x14ac:dyDescent="0.25">
      <c r="A238" s="95">
        <v>14</v>
      </c>
      <c r="B238" s="89" t="s">
        <v>348</v>
      </c>
      <c r="C238" s="80"/>
      <c r="D238" s="80"/>
      <c r="E238" s="80"/>
      <c r="F238" s="80"/>
      <c r="G238" s="83"/>
      <c r="H238" s="88">
        <f t="shared" si="29"/>
        <v>0</v>
      </c>
      <c r="I238" s="83"/>
      <c r="J238" s="88">
        <f t="shared" si="28"/>
        <v>0</v>
      </c>
      <c r="K238" s="28">
        <f t="shared" si="30"/>
        <v>0</v>
      </c>
      <c r="L238" s="14"/>
      <c r="M238" s="149" t="s">
        <v>346</v>
      </c>
    </row>
    <row r="239" spans="1:13" ht="15.75" x14ac:dyDescent="0.25">
      <c r="A239" s="94"/>
      <c r="B239" s="86" t="s">
        <v>140</v>
      </c>
      <c r="C239" s="87" t="s">
        <v>98</v>
      </c>
      <c r="D239" s="87">
        <v>1</v>
      </c>
      <c r="E239" s="87">
        <v>365</v>
      </c>
      <c r="F239" s="87"/>
      <c r="G239" s="97">
        <f>G235</f>
        <v>61553.06158909091</v>
      </c>
      <c r="H239" s="88">
        <f t="shared" si="29"/>
        <v>22466867.480018184</v>
      </c>
      <c r="I239" s="97">
        <f>I235</f>
        <v>80358</v>
      </c>
      <c r="J239" s="88">
        <f t="shared" si="28"/>
        <v>29330670</v>
      </c>
      <c r="K239" s="28">
        <f t="shared" si="30"/>
        <v>-6863802.5199818164</v>
      </c>
      <c r="L239" s="14"/>
    </row>
    <row r="240" spans="1:13" ht="15.75" x14ac:dyDescent="0.25">
      <c r="A240" s="94"/>
      <c r="B240" s="86" t="s">
        <v>141</v>
      </c>
      <c r="C240" s="87" t="s">
        <v>98</v>
      </c>
      <c r="D240" s="87">
        <v>1</v>
      </c>
      <c r="E240" s="87">
        <v>365</v>
      </c>
      <c r="F240" s="87"/>
      <c r="G240" s="97">
        <f t="shared" ref="G240:G241" si="35">G236</f>
        <v>157937.2775018182</v>
      </c>
      <c r="H240" s="88">
        <f t="shared" si="29"/>
        <v>57647106.28816364</v>
      </c>
      <c r="I240" s="97">
        <f>I236</f>
        <v>126500</v>
      </c>
      <c r="J240" s="88">
        <f t="shared" si="28"/>
        <v>46172500</v>
      </c>
      <c r="K240" s="28">
        <f t="shared" si="30"/>
        <v>11474606.28816364</v>
      </c>
      <c r="L240" s="14"/>
    </row>
    <row r="241" spans="1:13" ht="15.75" x14ac:dyDescent="0.25">
      <c r="A241" s="94"/>
      <c r="B241" s="86" t="s">
        <v>143</v>
      </c>
      <c r="C241" s="87" t="s">
        <v>59</v>
      </c>
      <c r="D241" s="87">
        <v>1</v>
      </c>
      <c r="E241" s="87">
        <v>1</v>
      </c>
      <c r="F241" s="87">
        <v>1</v>
      </c>
      <c r="G241" s="97">
        <f t="shared" si="35"/>
        <v>80893.895498181824</v>
      </c>
      <c r="H241" s="88">
        <f t="shared" si="29"/>
        <v>80893.895498181824</v>
      </c>
      <c r="I241" s="97">
        <f>I227</f>
        <v>80358</v>
      </c>
      <c r="J241" s="88">
        <f t="shared" si="28"/>
        <v>80358</v>
      </c>
      <c r="K241" s="28">
        <f t="shared" si="30"/>
        <v>535.89549818182422</v>
      </c>
      <c r="L241" s="14"/>
    </row>
    <row r="242" spans="1:13" s="37" customFormat="1" ht="15.75" x14ac:dyDescent="0.25">
      <c r="A242" s="47" t="s">
        <v>9</v>
      </c>
      <c r="B242" s="44" t="s">
        <v>134</v>
      </c>
      <c r="C242" s="43"/>
      <c r="D242" s="43"/>
      <c r="E242" s="47"/>
      <c r="F242" s="47"/>
      <c r="G242" s="61"/>
      <c r="H242" s="2">
        <f>SUM(H244:H257)</f>
        <v>485453299.40558201</v>
      </c>
      <c r="I242" s="61"/>
      <c r="J242" s="60">
        <f>SUM(J244:J257)</f>
        <v>307027443</v>
      </c>
      <c r="K242" s="38">
        <f t="shared" si="30"/>
        <v>178425856.40558201</v>
      </c>
      <c r="L242" s="9"/>
      <c r="M242" s="31" t="s">
        <v>252</v>
      </c>
    </row>
    <row r="243" spans="1:13" s="37" customFormat="1" ht="31.5" x14ac:dyDescent="0.25">
      <c r="A243" s="47">
        <v>1</v>
      </c>
      <c r="B243" s="56" t="s">
        <v>244</v>
      </c>
      <c r="C243" s="43"/>
      <c r="D243" s="43"/>
      <c r="E243" s="43"/>
      <c r="F243" s="62"/>
      <c r="G243" s="2"/>
      <c r="H243" s="3">
        <f t="shared" ref="H243:H260" si="36">$D243*$E243*G243*IF(F243&lt;&gt;0,F243,1)</f>
        <v>0</v>
      </c>
      <c r="I243" s="61"/>
      <c r="J243" s="3">
        <f t="shared" ref="J243:J257" si="37">$D243*$E243*IF(F243&lt;&gt;0,F243,1)*I243</f>
        <v>0</v>
      </c>
      <c r="K243" s="28">
        <f t="shared" si="30"/>
        <v>0</v>
      </c>
      <c r="L243" s="9"/>
      <c r="M243" s="73">
        <f>76349488+81548087+76349488</f>
        <v>234247063</v>
      </c>
    </row>
    <row r="244" spans="1:13" s="37" customFormat="1" ht="15.75" x14ac:dyDescent="0.25">
      <c r="A244" s="47"/>
      <c r="B244" s="49" t="s">
        <v>140</v>
      </c>
      <c r="C244" s="50" t="s">
        <v>98</v>
      </c>
      <c r="D244" s="50">
        <v>1</v>
      </c>
      <c r="E244" s="50">
        <v>365</v>
      </c>
      <c r="F244" s="63"/>
      <c r="G244" s="64">
        <f>'[3]Đơn giá'!$J$179</f>
        <v>61553.06158909091</v>
      </c>
      <c r="H244" s="3">
        <f t="shared" si="36"/>
        <v>22466867.480018184</v>
      </c>
      <c r="I244" s="64">
        <v>38575</v>
      </c>
      <c r="J244" s="3">
        <f t="shared" si="37"/>
        <v>14079875</v>
      </c>
      <c r="K244" s="28">
        <f t="shared" si="30"/>
        <v>8386992.4800181836</v>
      </c>
      <c r="L244" s="9"/>
    </row>
    <row r="245" spans="1:13" s="37" customFormat="1" ht="15.75" x14ac:dyDescent="0.25">
      <c r="A245" s="47"/>
      <c r="B245" s="49" t="s">
        <v>141</v>
      </c>
      <c r="C245" s="50" t="s">
        <v>98</v>
      </c>
      <c r="D245" s="50">
        <v>1</v>
      </c>
      <c r="E245" s="50">
        <v>365</v>
      </c>
      <c r="F245" s="63"/>
      <c r="G245" s="64">
        <f>'[3]Đơn giá'!$J$180</f>
        <v>157937.2775018182</v>
      </c>
      <c r="H245" s="3">
        <f t="shared" si="36"/>
        <v>57647106.28816364</v>
      </c>
      <c r="I245" s="64">
        <v>99388</v>
      </c>
      <c r="J245" s="3">
        <f t="shared" si="37"/>
        <v>36276620</v>
      </c>
      <c r="K245" s="28">
        <f t="shared" si="30"/>
        <v>21370486.28816364</v>
      </c>
      <c r="L245" s="9"/>
    </row>
    <row r="246" spans="1:13" s="37" customFormat="1" ht="15.75" x14ac:dyDescent="0.25">
      <c r="A246" s="47"/>
      <c r="B246" s="49" t="s">
        <v>142</v>
      </c>
      <c r="C246" s="50" t="s">
        <v>98</v>
      </c>
      <c r="D246" s="50">
        <v>1</v>
      </c>
      <c r="E246" s="50">
        <v>365</v>
      </c>
      <c r="F246" s="50">
        <v>3.8</v>
      </c>
      <c r="G246" s="64">
        <f>'[3]Đơn giá'!$J$181</f>
        <v>80893.895498181824</v>
      </c>
      <c r="H246" s="3">
        <f t="shared" si="36"/>
        <v>112199833.05597819</v>
      </c>
      <c r="I246" s="64">
        <v>50676</v>
      </c>
      <c r="J246" s="3">
        <f t="shared" si="37"/>
        <v>70287612</v>
      </c>
      <c r="K246" s="28">
        <f t="shared" si="30"/>
        <v>41912221.055978194</v>
      </c>
      <c r="L246" s="9"/>
    </row>
    <row r="247" spans="1:13" s="37" customFormat="1" ht="15.75" x14ac:dyDescent="0.25">
      <c r="A247" s="47"/>
      <c r="B247" s="49" t="s">
        <v>143</v>
      </c>
      <c r="C247" s="50" t="s">
        <v>59</v>
      </c>
      <c r="D247" s="50">
        <v>1</v>
      </c>
      <c r="E247" s="50">
        <v>1</v>
      </c>
      <c r="F247" s="50">
        <v>3.8</v>
      </c>
      <c r="G247" s="64">
        <f>'[3]Đơn giá'!$J$182</f>
        <v>11325624.493336366</v>
      </c>
      <c r="H247" s="3">
        <f t="shared" si="36"/>
        <v>43037373.07467819</v>
      </c>
      <c r="I247" s="64">
        <v>7496253</v>
      </c>
      <c r="J247" s="3">
        <f t="shared" si="37"/>
        <v>28485761.399999999</v>
      </c>
      <c r="K247" s="28">
        <f t="shared" si="30"/>
        <v>14551611.674678192</v>
      </c>
      <c r="L247" s="9"/>
    </row>
    <row r="248" spans="1:13" ht="31.5" x14ac:dyDescent="0.25">
      <c r="A248" s="47">
        <v>2</v>
      </c>
      <c r="B248" s="56" t="s">
        <v>139</v>
      </c>
      <c r="C248" s="43"/>
      <c r="D248" s="43"/>
      <c r="E248" s="43"/>
      <c r="F248" s="62"/>
      <c r="G248" s="7"/>
      <c r="H248" s="3">
        <f t="shared" si="36"/>
        <v>0</v>
      </c>
      <c r="I248" s="7"/>
      <c r="J248" s="3">
        <f t="shared" si="37"/>
        <v>0</v>
      </c>
      <c r="K248" s="28">
        <f t="shared" si="30"/>
        <v>0</v>
      </c>
      <c r="L248" s="14"/>
    </row>
    <row r="249" spans="1:13" ht="15.75" x14ac:dyDescent="0.25">
      <c r="A249" s="65"/>
      <c r="B249" s="49" t="s">
        <v>140</v>
      </c>
      <c r="C249" s="50" t="s">
        <v>98</v>
      </c>
      <c r="D249" s="50">
        <v>1</v>
      </c>
      <c r="E249" s="50">
        <v>365</v>
      </c>
      <c r="F249" s="63"/>
      <c r="G249" s="64">
        <f>G244</f>
        <v>61553.06158909091</v>
      </c>
      <c r="H249" s="3">
        <f t="shared" si="36"/>
        <v>22466867.480018184</v>
      </c>
      <c r="I249" s="64">
        <f>I244</f>
        <v>38575</v>
      </c>
      <c r="J249" s="3">
        <f t="shared" si="37"/>
        <v>14079875</v>
      </c>
      <c r="K249" s="28">
        <f t="shared" si="30"/>
        <v>8386992.4800181836</v>
      </c>
      <c r="L249" s="14"/>
    </row>
    <row r="250" spans="1:13" ht="15.75" x14ac:dyDescent="0.25">
      <c r="A250" s="65"/>
      <c r="B250" s="49" t="s">
        <v>141</v>
      </c>
      <c r="C250" s="50" t="s">
        <v>98</v>
      </c>
      <c r="D250" s="50">
        <v>1</v>
      </c>
      <c r="E250" s="50">
        <v>365</v>
      </c>
      <c r="F250" s="63"/>
      <c r="G250" s="64">
        <f t="shared" ref="G250:I252" si="38">G245</f>
        <v>157937.2775018182</v>
      </c>
      <c r="H250" s="3">
        <f t="shared" si="36"/>
        <v>57647106.28816364</v>
      </c>
      <c r="I250" s="64">
        <f t="shared" si="38"/>
        <v>99388</v>
      </c>
      <c r="J250" s="3">
        <f t="shared" si="37"/>
        <v>36276620</v>
      </c>
      <c r="K250" s="28">
        <f t="shared" si="30"/>
        <v>21370486.28816364</v>
      </c>
      <c r="L250" s="14"/>
    </row>
    <row r="251" spans="1:13" ht="15.75" x14ac:dyDescent="0.25">
      <c r="A251" s="65"/>
      <c r="B251" s="49" t="s">
        <v>142</v>
      </c>
      <c r="C251" s="50" t="s">
        <v>98</v>
      </c>
      <c r="D251" s="50">
        <v>1</v>
      </c>
      <c r="E251" s="50">
        <v>365</v>
      </c>
      <c r="F251" s="50">
        <v>1</v>
      </c>
      <c r="G251" s="64">
        <f t="shared" si="38"/>
        <v>80893.895498181824</v>
      </c>
      <c r="H251" s="3">
        <f t="shared" si="36"/>
        <v>29526271.856836367</v>
      </c>
      <c r="I251" s="64">
        <f t="shared" si="38"/>
        <v>50676</v>
      </c>
      <c r="J251" s="3">
        <f t="shared" si="37"/>
        <v>18496740</v>
      </c>
      <c r="K251" s="28">
        <f t="shared" si="30"/>
        <v>11029531.856836367</v>
      </c>
      <c r="L251" s="14"/>
    </row>
    <row r="252" spans="1:13" ht="15.75" x14ac:dyDescent="0.25">
      <c r="A252" s="65"/>
      <c r="B252" s="49" t="s">
        <v>143</v>
      </c>
      <c r="C252" s="50" t="s">
        <v>59</v>
      </c>
      <c r="D252" s="50">
        <v>1</v>
      </c>
      <c r="E252" s="50">
        <v>1</v>
      </c>
      <c r="F252" s="50">
        <v>1</v>
      </c>
      <c r="G252" s="64">
        <f t="shared" si="38"/>
        <v>11325624.493336366</v>
      </c>
      <c r="H252" s="3">
        <f t="shared" si="36"/>
        <v>11325624.493336366</v>
      </c>
      <c r="I252" s="64">
        <f t="shared" si="38"/>
        <v>7496253</v>
      </c>
      <c r="J252" s="3">
        <f t="shared" si="37"/>
        <v>7496253</v>
      </c>
      <c r="K252" s="28">
        <f t="shared" si="30"/>
        <v>3829371.4933363665</v>
      </c>
      <c r="L252" s="14"/>
    </row>
    <row r="253" spans="1:13" ht="31.5" x14ac:dyDescent="0.25">
      <c r="A253" s="47">
        <v>3</v>
      </c>
      <c r="B253" s="56" t="s">
        <v>157</v>
      </c>
      <c r="C253" s="43"/>
      <c r="D253" s="43"/>
      <c r="E253" s="43"/>
      <c r="F253" s="43"/>
      <c r="G253" s="7"/>
      <c r="H253" s="3">
        <f t="shared" si="36"/>
        <v>0</v>
      </c>
      <c r="I253" s="7"/>
      <c r="J253" s="3">
        <f t="shared" si="37"/>
        <v>0</v>
      </c>
      <c r="K253" s="28">
        <f t="shared" si="30"/>
        <v>0</v>
      </c>
      <c r="L253" s="14"/>
    </row>
    <row r="254" spans="1:13" ht="15.75" x14ac:dyDescent="0.25">
      <c r="A254" s="65"/>
      <c r="B254" s="49" t="s">
        <v>140</v>
      </c>
      <c r="C254" s="50" t="s">
        <v>98</v>
      </c>
      <c r="D254" s="50">
        <v>1</v>
      </c>
      <c r="E254" s="50">
        <v>365</v>
      </c>
      <c r="F254" s="50"/>
      <c r="G254" s="64">
        <f>G249</f>
        <v>61553.06158909091</v>
      </c>
      <c r="H254" s="3">
        <f t="shared" si="36"/>
        <v>22466867.480018184</v>
      </c>
      <c r="I254" s="64">
        <f>I249</f>
        <v>38575</v>
      </c>
      <c r="J254" s="3">
        <f t="shared" si="37"/>
        <v>14079875</v>
      </c>
      <c r="K254" s="28">
        <f t="shared" si="30"/>
        <v>8386992.4800181836</v>
      </c>
      <c r="L254" s="14"/>
    </row>
    <row r="255" spans="1:13" ht="15.75" x14ac:dyDescent="0.25">
      <c r="A255" s="65"/>
      <c r="B255" s="49" t="s">
        <v>141</v>
      </c>
      <c r="C255" s="50" t="s">
        <v>98</v>
      </c>
      <c r="D255" s="50">
        <v>1</v>
      </c>
      <c r="E255" s="50">
        <v>365</v>
      </c>
      <c r="F255" s="50"/>
      <c r="G255" s="64">
        <f t="shared" ref="G255:I257" si="39">G250</f>
        <v>157937.2775018182</v>
      </c>
      <c r="H255" s="3">
        <f t="shared" si="36"/>
        <v>57647106.28816364</v>
      </c>
      <c r="I255" s="64">
        <f t="shared" si="39"/>
        <v>99388</v>
      </c>
      <c r="J255" s="3">
        <f t="shared" si="37"/>
        <v>36276620</v>
      </c>
      <c r="K255" s="28">
        <f t="shared" si="30"/>
        <v>21370486.28816364</v>
      </c>
      <c r="L255" s="14"/>
    </row>
    <row r="256" spans="1:13" ht="15.75" x14ac:dyDescent="0.25">
      <c r="A256" s="65"/>
      <c r="B256" s="49" t="s">
        <v>142</v>
      </c>
      <c r="C256" s="50" t="s">
        <v>98</v>
      </c>
      <c r="D256" s="50">
        <v>1</v>
      </c>
      <c r="E256" s="50">
        <v>365</v>
      </c>
      <c r="F256" s="50">
        <v>1.2</v>
      </c>
      <c r="G256" s="64">
        <f t="shared" si="39"/>
        <v>80893.895498181824</v>
      </c>
      <c r="H256" s="3">
        <f t="shared" si="36"/>
        <v>35431526.228203639</v>
      </c>
      <c r="I256" s="64">
        <f t="shared" si="39"/>
        <v>50676</v>
      </c>
      <c r="J256" s="3">
        <f t="shared" si="37"/>
        <v>22196088</v>
      </c>
      <c r="K256" s="28">
        <f t="shared" si="30"/>
        <v>13235438.228203639</v>
      </c>
      <c r="L256" s="14"/>
    </row>
    <row r="257" spans="1:12" ht="15.75" x14ac:dyDescent="0.25">
      <c r="A257" s="65"/>
      <c r="B257" s="49" t="s">
        <v>143</v>
      </c>
      <c r="C257" s="50" t="s">
        <v>59</v>
      </c>
      <c r="D257" s="50">
        <v>1</v>
      </c>
      <c r="E257" s="50">
        <v>1</v>
      </c>
      <c r="F257" s="50">
        <v>1.2</v>
      </c>
      <c r="G257" s="64">
        <f t="shared" si="39"/>
        <v>11325624.493336366</v>
      </c>
      <c r="H257" s="3">
        <f t="shared" si="36"/>
        <v>13590749.392003639</v>
      </c>
      <c r="I257" s="64">
        <f t="shared" si="39"/>
        <v>7496253</v>
      </c>
      <c r="J257" s="3">
        <f t="shared" si="37"/>
        <v>8995503.5999999996</v>
      </c>
      <c r="K257" s="28">
        <f t="shared" si="30"/>
        <v>4595245.792003639</v>
      </c>
      <c r="L257" s="14"/>
    </row>
    <row r="258" spans="1:12" s="37" customFormat="1" ht="31.5" x14ac:dyDescent="0.25">
      <c r="A258" s="47" t="s">
        <v>156</v>
      </c>
      <c r="B258" s="44" t="s">
        <v>158</v>
      </c>
      <c r="C258" s="43"/>
      <c r="D258" s="43"/>
      <c r="E258" s="47"/>
      <c r="F258" s="47"/>
      <c r="G258" s="61"/>
      <c r="H258" s="2">
        <f>SUM(H259:H260)</f>
        <v>334212921.74987179</v>
      </c>
      <c r="I258" s="61"/>
      <c r="J258" s="60">
        <f>SUM(J259:J260)</f>
        <v>210596736</v>
      </c>
      <c r="K258" s="28">
        <f t="shared" si="30"/>
        <v>123616185.74987179</v>
      </c>
      <c r="L258" s="9"/>
    </row>
    <row r="259" spans="1:12" ht="31.5" x14ac:dyDescent="0.25">
      <c r="A259" s="48">
        <v>1</v>
      </c>
      <c r="B259" s="49" t="s">
        <v>159</v>
      </c>
      <c r="C259" s="50" t="s">
        <v>98</v>
      </c>
      <c r="D259" s="50">
        <v>1</v>
      </c>
      <c r="E259" s="50">
        <v>365</v>
      </c>
      <c r="F259" s="7"/>
      <c r="G259" s="64">
        <f>'[3]Đơn giá'!$J$186</f>
        <v>862746.85636363633</v>
      </c>
      <c r="H259" s="3">
        <f t="shared" si="36"/>
        <v>314902602.57272726</v>
      </c>
      <c r="I259" s="64">
        <v>541962</v>
      </c>
      <c r="J259" s="3">
        <f t="shared" ref="J259:J260" si="40">$D259*$E259*IF(F259&lt;&gt;0,F259,1)*I259</f>
        <v>197816130</v>
      </c>
      <c r="K259" s="28">
        <f t="shared" si="30"/>
        <v>117086472.57272726</v>
      </c>
      <c r="L259" s="14"/>
    </row>
    <row r="260" spans="1:12" ht="31.5" x14ac:dyDescent="0.25">
      <c r="A260" s="48">
        <v>2</v>
      </c>
      <c r="B260" s="49" t="s">
        <v>158</v>
      </c>
      <c r="C260" s="50" t="s">
        <v>160</v>
      </c>
      <c r="D260" s="50">
        <v>1</v>
      </c>
      <c r="E260" s="50">
        <v>1</v>
      </c>
      <c r="F260" s="7"/>
      <c r="G260" s="64">
        <f>'[3]Đơn giá'!$J$191</f>
        <v>19310319.177144546</v>
      </c>
      <c r="H260" s="3">
        <f t="shared" si="36"/>
        <v>19310319.177144546</v>
      </c>
      <c r="I260" s="64">
        <v>12780606</v>
      </c>
      <c r="J260" s="3">
        <f t="shared" si="40"/>
        <v>12780606</v>
      </c>
      <c r="K260" s="28">
        <f t="shared" si="30"/>
        <v>6529713.1771445461</v>
      </c>
      <c r="L260" s="14"/>
    </row>
    <row r="261" spans="1:12" ht="31.5" x14ac:dyDescent="0.25">
      <c r="A261" s="47" t="s">
        <v>163</v>
      </c>
      <c r="B261" s="56" t="s">
        <v>256</v>
      </c>
      <c r="C261" s="50"/>
      <c r="D261" s="50"/>
      <c r="E261" s="48"/>
      <c r="F261" s="48"/>
      <c r="G261" s="7"/>
      <c r="H261" s="2">
        <f>H262</f>
        <v>242333315.65814313</v>
      </c>
      <c r="I261" s="7"/>
      <c r="J261" s="2">
        <f>J262</f>
        <v>158286265</v>
      </c>
      <c r="K261" s="15">
        <f t="shared" si="30"/>
        <v>84047050.658143133</v>
      </c>
      <c r="L261" s="14"/>
    </row>
    <row r="262" spans="1:12" ht="31.5" x14ac:dyDescent="0.25">
      <c r="A262" s="58">
        <v>1</v>
      </c>
      <c r="B262" s="49" t="s">
        <v>131</v>
      </c>
      <c r="C262" s="59" t="s">
        <v>99</v>
      </c>
      <c r="D262" s="50">
        <v>1</v>
      </c>
      <c r="E262" s="48">
        <v>365</v>
      </c>
      <c r="F262" s="59"/>
      <c r="G262" s="3">
        <f>'[3]Đơn giá'!$J$187</f>
        <v>663926.8922140908</v>
      </c>
      <c r="H262" s="3">
        <f>$D262*$E262*G262*IF(F262&lt;&gt;0,F262,1)</f>
        <v>242333315.65814313</v>
      </c>
      <c r="I262" s="3">
        <v>433661</v>
      </c>
      <c r="J262" s="3">
        <f>$D262*$E262*IF(F262&lt;&gt;0,F262,1)*I262</f>
        <v>158286265</v>
      </c>
      <c r="K262" s="28">
        <f t="shared" ref="K262:K266" si="41">H262-J262</f>
        <v>84047050.658143133</v>
      </c>
      <c r="L262" s="14"/>
    </row>
    <row r="263" spans="1:12" ht="63" x14ac:dyDescent="0.3">
      <c r="A263" s="47" t="s">
        <v>185</v>
      </c>
      <c r="B263" s="56" t="s">
        <v>229</v>
      </c>
      <c r="C263" s="71"/>
      <c r="D263" s="6"/>
      <c r="E263" s="6"/>
      <c r="F263" s="6"/>
      <c r="G263" s="6"/>
      <c r="H263" s="2">
        <f>SUM(H264:H266)</f>
        <v>834283482.63549542</v>
      </c>
      <c r="I263" s="6"/>
      <c r="J263" s="60">
        <f>SUM(J264:J266)</f>
        <v>479319550</v>
      </c>
      <c r="K263" s="28">
        <f t="shared" si="41"/>
        <v>354963932.63549542</v>
      </c>
      <c r="L263" s="14"/>
    </row>
    <row r="264" spans="1:12" ht="31.5" x14ac:dyDescent="0.25">
      <c r="A264" s="48">
        <v>1</v>
      </c>
      <c r="B264" s="67" t="s">
        <v>230</v>
      </c>
      <c r="C264" s="50" t="s">
        <v>109</v>
      </c>
      <c r="D264" s="50">
        <v>1</v>
      </c>
      <c r="E264" s="50">
        <v>365</v>
      </c>
      <c r="F264" s="7"/>
      <c r="G264" s="3">
        <f>'[3]Đơn giá'!$J$195</f>
        <v>975023.09174454527</v>
      </c>
      <c r="H264" s="3">
        <f>$D264*$E264*G264*IF(F264&lt;&gt;0,F264,1)</f>
        <v>355883428.48675901</v>
      </c>
      <c r="I264" s="3">
        <v>631361</v>
      </c>
      <c r="J264" s="3">
        <f>$D264*$E264*IF(F264&lt;&gt;0,F264,1)*I264</f>
        <v>230446765</v>
      </c>
      <c r="K264" s="28">
        <f t="shared" si="41"/>
        <v>125436663.48675901</v>
      </c>
      <c r="L264" s="14"/>
    </row>
    <row r="265" spans="1:12" ht="31.5" x14ac:dyDescent="0.25">
      <c r="A265" s="48">
        <v>2</v>
      </c>
      <c r="B265" s="67" t="s">
        <v>231</v>
      </c>
      <c r="C265" s="50" t="s">
        <v>109</v>
      </c>
      <c r="D265" s="50">
        <v>1</v>
      </c>
      <c r="E265" s="50">
        <v>1</v>
      </c>
      <c r="F265" s="7"/>
      <c r="G265" s="3">
        <f>'[3]Đơn giá'!$J$197</f>
        <v>117091023.06510001</v>
      </c>
      <c r="H265" s="3">
        <f>$D265*$E265*G265*IF(F265&lt;&gt;0,F265,1)</f>
        <v>117091023.06510001</v>
      </c>
      <c r="I265" s="3">
        <v>631361</v>
      </c>
      <c r="J265" s="3">
        <f>$D265*$E265*IF(F265&lt;&gt;0,F265,1)*I265</f>
        <v>631361</v>
      </c>
      <c r="K265" s="28">
        <f t="shared" si="41"/>
        <v>116459662.06510001</v>
      </c>
      <c r="L265" s="14"/>
    </row>
    <row r="266" spans="1:12" ht="47.25" x14ac:dyDescent="0.25">
      <c r="A266" s="48">
        <v>3</v>
      </c>
      <c r="B266" s="67" t="s">
        <v>232</v>
      </c>
      <c r="C266" s="50" t="s">
        <v>233</v>
      </c>
      <c r="D266" s="50">
        <v>4</v>
      </c>
      <c r="E266" s="50"/>
      <c r="F266" s="7"/>
      <c r="G266" s="3">
        <f>'[3]Đơn giá'!$J$196</f>
        <v>90327257.770909086</v>
      </c>
      <c r="H266" s="3">
        <f>$D266*G266*IF(F266&lt;&gt;0,F266,1)</f>
        <v>361309031.08363634</v>
      </c>
      <c r="I266" s="3">
        <v>62060356</v>
      </c>
      <c r="J266" s="3">
        <f>$D266*IF(F266&lt;&gt;0,F266,1)*I266</f>
        <v>248241424</v>
      </c>
      <c r="K266" s="28">
        <f t="shared" si="41"/>
        <v>113067607.08363634</v>
      </c>
      <c r="L266" s="14"/>
    </row>
    <row r="267" spans="1:12" s="37" customFormat="1" ht="31.5" x14ac:dyDescent="0.25">
      <c r="A267" s="24" t="s">
        <v>203</v>
      </c>
      <c r="B267" s="33" t="s">
        <v>161</v>
      </c>
      <c r="C267" s="32"/>
      <c r="D267" s="32"/>
      <c r="E267" s="24"/>
      <c r="F267" s="24"/>
      <c r="G267" s="16"/>
      <c r="H267" s="16">
        <f>H268+H301</f>
        <v>5436436651.1509104</v>
      </c>
      <c r="I267" s="16">
        <f t="shared" ref="I267:K267" si="42">I268+I301</f>
        <v>0</v>
      </c>
      <c r="J267" s="16">
        <f t="shared" si="42"/>
        <v>2979641730</v>
      </c>
      <c r="K267" s="16">
        <f t="shared" si="42"/>
        <v>2456794921.1509085</v>
      </c>
      <c r="L267" s="9"/>
    </row>
    <row r="268" spans="1:12" ht="15.75" x14ac:dyDescent="0.25">
      <c r="A268" s="80" t="s">
        <v>8</v>
      </c>
      <c r="B268" s="81" t="s">
        <v>164</v>
      </c>
      <c r="C268" s="80"/>
      <c r="D268" s="80"/>
      <c r="E268" s="80"/>
      <c r="F268" s="83"/>
      <c r="G268" s="98"/>
      <c r="H268" s="98">
        <f>SUM(H269:H300)</f>
        <v>3540005261.2145472</v>
      </c>
      <c r="I268" s="98"/>
      <c r="J268" s="98">
        <f t="shared" ref="J268:K268" si="43">SUM(J269:J300)</f>
        <v>1325677080</v>
      </c>
      <c r="K268" s="98">
        <f t="shared" si="43"/>
        <v>2214328181.2145448</v>
      </c>
      <c r="L268" s="14"/>
    </row>
    <row r="269" spans="1:12" ht="15.75" x14ac:dyDescent="0.25">
      <c r="A269" s="87">
        <v>1</v>
      </c>
      <c r="B269" s="35" t="s">
        <v>165</v>
      </c>
      <c r="C269" s="144" t="s">
        <v>98</v>
      </c>
      <c r="D269" s="144"/>
      <c r="E269" s="144">
        <v>365</v>
      </c>
      <c r="F269" s="83"/>
      <c r="G269" s="97">
        <f>'[3]Đơn giá'!$J$193</f>
        <v>346380.16254545457</v>
      </c>
      <c r="H269" s="88">
        <f>D269*E269*G269</f>
        <v>0</v>
      </c>
      <c r="I269" s="97">
        <v>129714</v>
      </c>
      <c r="J269" s="88">
        <f t="shared" ref="J269:J316" si="44">$D269*$E269*IF(F269&lt;&gt;0,F269,1)*I269</f>
        <v>0</v>
      </c>
      <c r="K269" s="28">
        <f t="shared" ref="K269:K354" si="45">H269-J269</f>
        <v>0</v>
      </c>
      <c r="L269" s="14"/>
    </row>
    <row r="270" spans="1:12" ht="15.75" x14ac:dyDescent="0.25">
      <c r="A270" s="87">
        <v>2</v>
      </c>
      <c r="B270" s="35" t="s">
        <v>166</v>
      </c>
      <c r="C270" s="144" t="s">
        <v>98</v>
      </c>
      <c r="D270" s="144"/>
      <c r="E270" s="144">
        <v>365</v>
      </c>
      <c r="F270" s="83"/>
      <c r="G270" s="97">
        <f>G269</f>
        <v>346380.16254545457</v>
      </c>
      <c r="H270" s="88">
        <f t="shared" ref="H270:H300" si="46">D270*E270*G270</f>
        <v>0</v>
      </c>
      <c r="I270" s="97">
        <f>I269</f>
        <v>129714</v>
      </c>
      <c r="J270" s="88">
        <f t="shared" si="44"/>
        <v>0</v>
      </c>
      <c r="K270" s="28">
        <f t="shared" si="45"/>
        <v>0</v>
      </c>
      <c r="L270" s="14"/>
    </row>
    <row r="271" spans="1:12" ht="63" x14ac:dyDescent="0.25">
      <c r="A271" s="87">
        <v>3</v>
      </c>
      <c r="B271" s="35" t="s">
        <v>316</v>
      </c>
      <c r="C271" s="144" t="s">
        <v>98</v>
      </c>
      <c r="D271" s="144">
        <v>1</v>
      </c>
      <c r="E271" s="144">
        <v>365</v>
      </c>
      <c r="F271" s="83"/>
      <c r="G271" s="97">
        <f t="shared" ref="G271:G316" si="47">G270</f>
        <v>346380.16254545457</v>
      </c>
      <c r="H271" s="88">
        <f t="shared" si="46"/>
        <v>126428759.32909092</v>
      </c>
      <c r="I271" s="97">
        <f t="shared" ref="I271:I300" si="48">I270</f>
        <v>129714</v>
      </c>
      <c r="J271" s="88">
        <f t="shared" si="44"/>
        <v>47345610</v>
      </c>
      <c r="K271" s="28">
        <f t="shared" si="45"/>
        <v>79083149.329090923</v>
      </c>
      <c r="L271" s="14"/>
    </row>
    <row r="272" spans="1:12" ht="31.5" x14ac:dyDescent="0.25">
      <c r="A272" s="87">
        <v>4</v>
      </c>
      <c r="B272" s="145" t="s">
        <v>153</v>
      </c>
      <c r="C272" s="144" t="s">
        <v>98</v>
      </c>
      <c r="D272" s="144">
        <v>1</v>
      </c>
      <c r="E272" s="144">
        <v>365</v>
      </c>
      <c r="F272" s="83"/>
      <c r="G272" s="97">
        <f t="shared" si="47"/>
        <v>346380.16254545457</v>
      </c>
      <c r="H272" s="88">
        <f t="shared" si="46"/>
        <v>126428759.32909092</v>
      </c>
      <c r="I272" s="97">
        <f t="shared" si="48"/>
        <v>129714</v>
      </c>
      <c r="J272" s="88">
        <f t="shared" si="44"/>
        <v>47345610</v>
      </c>
      <c r="K272" s="28">
        <f t="shared" si="45"/>
        <v>79083149.329090923</v>
      </c>
      <c r="L272" s="14"/>
    </row>
    <row r="273" spans="1:12" ht="31.5" x14ac:dyDescent="0.25">
      <c r="A273" s="87">
        <v>5</v>
      </c>
      <c r="B273" s="35" t="s">
        <v>168</v>
      </c>
      <c r="C273" s="144" t="s">
        <v>98</v>
      </c>
      <c r="D273" s="144">
        <v>1</v>
      </c>
      <c r="E273" s="144">
        <v>365</v>
      </c>
      <c r="F273" s="83"/>
      <c r="G273" s="97">
        <f t="shared" si="47"/>
        <v>346380.16254545457</v>
      </c>
      <c r="H273" s="88">
        <f t="shared" si="46"/>
        <v>126428759.32909092</v>
      </c>
      <c r="I273" s="97">
        <f t="shared" si="48"/>
        <v>129714</v>
      </c>
      <c r="J273" s="88">
        <f t="shared" si="44"/>
        <v>47345610</v>
      </c>
      <c r="K273" s="28">
        <f t="shared" si="45"/>
        <v>79083149.329090923</v>
      </c>
      <c r="L273" s="14"/>
    </row>
    <row r="274" spans="1:12" ht="15.75" x14ac:dyDescent="0.25">
      <c r="A274" s="87">
        <v>6</v>
      </c>
      <c r="B274" s="35" t="s">
        <v>317</v>
      </c>
      <c r="C274" s="144" t="s">
        <v>98</v>
      </c>
      <c r="D274" s="144">
        <v>1</v>
      </c>
      <c r="E274" s="144">
        <v>365</v>
      </c>
      <c r="F274" s="83"/>
      <c r="G274" s="97">
        <f t="shared" si="47"/>
        <v>346380.16254545457</v>
      </c>
      <c r="H274" s="88">
        <f t="shared" si="46"/>
        <v>126428759.32909092</v>
      </c>
      <c r="I274" s="97">
        <f t="shared" si="48"/>
        <v>129714</v>
      </c>
      <c r="J274" s="88">
        <f t="shared" si="44"/>
        <v>47345610</v>
      </c>
      <c r="K274" s="28">
        <f t="shared" si="45"/>
        <v>79083149.329090923</v>
      </c>
      <c r="L274" s="14"/>
    </row>
    <row r="275" spans="1:12" ht="31.5" x14ac:dyDescent="0.25">
      <c r="A275" s="87">
        <v>7</v>
      </c>
      <c r="B275" s="35" t="s">
        <v>318</v>
      </c>
      <c r="C275" s="144" t="s">
        <v>98</v>
      </c>
      <c r="D275" s="144">
        <v>1</v>
      </c>
      <c r="E275" s="144">
        <v>365</v>
      </c>
      <c r="F275" s="83"/>
      <c r="G275" s="97">
        <f t="shared" si="47"/>
        <v>346380.16254545457</v>
      </c>
      <c r="H275" s="88">
        <f t="shared" si="46"/>
        <v>126428759.32909092</v>
      </c>
      <c r="I275" s="97">
        <f t="shared" si="48"/>
        <v>129714</v>
      </c>
      <c r="J275" s="88">
        <f t="shared" si="44"/>
        <v>47345610</v>
      </c>
      <c r="K275" s="28">
        <f t="shared" si="45"/>
        <v>79083149.329090923</v>
      </c>
      <c r="L275" s="14"/>
    </row>
    <row r="276" spans="1:12" ht="15.75" x14ac:dyDescent="0.25">
      <c r="A276" s="87">
        <v>8</v>
      </c>
      <c r="B276" s="35" t="s">
        <v>319</v>
      </c>
      <c r="C276" s="144" t="s">
        <v>98</v>
      </c>
      <c r="D276" s="144">
        <v>1</v>
      </c>
      <c r="E276" s="144">
        <v>365</v>
      </c>
      <c r="F276" s="83"/>
      <c r="G276" s="97">
        <f t="shared" si="47"/>
        <v>346380.16254545457</v>
      </c>
      <c r="H276" s="88">
        <f t="shared" si="46"/>
        <v>126428759.32909092</v>
      </c>
      <c r="I276" s="97">
        <f t="shared" si="48"/>
        <v>129714</v>
      </c>
      <c r="J276" s="88">
        <f t="shared" si="44"/>
        <v>47345610</v>
      </c>
      <c r="K276" s="28">
        <f t="shared" si="45"/>
        <v>79083149.329090923</v>
      </c>
      <c r="L276" s="14"/>
    </row>
    <row r="277" spans="1:12" ht="15.75" x14ac:dyDescent="0.25">
      <c r="A277" s="87">
        <v>9</v>
      </c>
      <c r="B277" s="35" t="s">
        <v>320</v>
      </c>
      <c r="C277" s="144" t="s">
        <v>98</v>
      </c>
      <c r="D277" s="144">
        <v>1</v>
      </c>
      <c r="E277" s="144">
        <v>365</v>
      </c>
      <c r="F277" s="83"/>
      <c r="G277" s="97">
        <f t="shared" si="47"/>
        <v>346380.16254545457</v>
      </c>
      <c r="H277" s="88">
        <f t="shared" si="46"/>
        <v>126428759.32909092</v>
      </c>
      <c r="I277" s="97">
        <f t="shared" si="48"/>
        <v>129714</v>
      </c>
      <c r="J277" s="88">
        <f t="shared" si="44"/>
        <v>47345610</v>
      </c>
      <c r="K277" s="28">
        <f t="shared" si="45"/>
        <v>79083149.329090923</v>
      </c>
      <c r="L277" s="14"/>
    </row>
    <row r="278" spans="1:12" ht="15.75" x14ac:dyDescent="0.25">
      <c r="A278" s="87">
        <v>10</v>
      </c>
      <c r="B278" s="35" t="s">
        <v>321</v>
      </c>
      <c r="C278" s="144" t="s">
        <v>98</v>
      </c>
      <c r="D278" s="144">
        <v>1</v>
      </c>
      <c r="E278" s="144">
        <v>365</v>
      </c>
      <c r="F278" s="83"/>
      <c r="G278" s="97">
        <f t="shared" si="47"/>
        <v>346380.16254545457</v>
      </c>
      <c r="H278" s="88">
        <f t="shared" si="46"/>
        <v>126428759.32909092</v>
      </c>
      <c r="I278" s="97">
        <f t="shared" si="48"/>
        <v>129714</v>
      </c>
      <c r="J278" s="88">
        <f t="shared" si="44"/>
        <v>47345610</v>
      </c>
      <c r="K278" s="28">
        <f t="shared" si="45"/>
        <v>79083149.329090923</v>
      </c>
      <c r="L278" s="14"/>
    </row>
    <row r="279" spans="1:12" ht="15.75" x14ac:dyDescent="0.25">
      <c r="A279" s="87">
        <v>11</v>
      </c>
      <c r="B279" s="35" t="s">
        <v>322</v>
      </c>
      <c r="C279" s="144" t="s">
        <v>98</v>
      </c>
      <c r="D279" s="144">
        <v>1</v>
      </c>
      <c r="E279" s="144">
        <v>365</v>
      </c>
      <c r="F279" s="83"/>
      <c r="G279" s="97">
        <f t="shared" si="47"/>
        <v>346380.16254545457</v>
      </c>
      <c r="H279" s="88">
        <f t="shared" si="46"/>
        <v>126428759.32909092</v>
      </c>
      <c r="I279" s="97">
        <f t="shared" si="48"/>
        <v>129714</v>
      </c>
      <c r="J279" s="88">
        <f t="shared" si="44"/>
        <v>47345610</v>
      </c>
      <c r="K279" s="28">
        <f t="shared" si="45"/>
        <v>79083149.329090923</v>
      </c>
      <c r="L279" s="14"/>
    </row>
    <row r="280" spans="1:12" ht="15.75" x14ac:dyDescent="0.25">
      <c r="A280" s="87">
        <v>12</v>
      </c>
      <c r="B280" s="35" t="s">
        <v>323</v>
      </c>
      <c r="C280" s="144" t="s">
        <v>98</v>
      </c>
      <c r="D280" s="144">
        <v>1</v>
      </c>
      <c r="E280" s="144">
        <v>365</v>
      </c>
      <c r="F280" s="83"/>
      <c r="G280" s="97">
        <f t="shared" si="47"/>
        <v>346380.16254545457</v>
      </c>
      <c r="H280" s="88">
        <f t="shared" si="46"/>
        <v>126428759.32909092</v>
      </c>
      <c r="I280" s="97">
        <f t="shared" si="48"/>
        <v>129714</v>
      </c>
      <c r="J280" s="88">
        <f t="shared" si="44"/>
        <v>47345610</v>
      </c>
      <c r="K280" s="28">
        <f t="shared" si="45"/>
        <v>79083149.329090923</v>
      </c>
      <c r="L280" s="14"/>
    </row>
    <row r="281" spans="1:12" ht="15.75" x14ac:dyDescent="0.25">
      <c r="A281" s="87">
        <v>13</v>
      </c>
      <c r="B281" s="35" t="s">
        <v>324</v>
      </c>
      <c r="C281" s="144" t="s">
        <v>98</v>
      </c>
      <c r="D281" s="144">
        <v>1</v>
      </c>
      <c r="E281" s="144">
        <v>365</v>
      </c>
      <c r="F281" s="83"/>
      <c r="G281" s="97">
        <f t="shared" si="47"/>
        <v>346380.16254545457</v>
      </c>
      <c r="H281" s="88">
        <f t="shared" si="46"/>
        <v>126428759.32909092</v>
      </c>
      <c r="I281" s="97">
        <f t="shared" si="48"/>
        <v>129714</v>
      </c>
      <c r="J281" s="88">
        <f t="shared" si="44"/>
        <v>47345610</v>
      </c>
      <c r="K281" s="28">
        <f t="shared" si="45"/>
        <v>79083149.329090923</v>
      </c>
      <c r="L281" s="14"/>
    </row>
    <row r="282" spans="1:12" ht="31.5" x14ac:dyDescent="0.25">
      <c r="A282" s="87">
        <v>14</v>
      </c>
      <c r="B282" s="35" t="s">
        <v>325</v>
      </c>
      <c r="C282" s="144" t="s">
        <v>98</v>
      </c>
      <c r="D282" s="144">
        <v>1</v>
      </c>
      <c r="E282" s="144">
        <v>365</v>
      </c>
      <c r="F282" s="83"/>
      <c r="G282" s="97">
        <f t="shared" si="47"/>
        <v>346380.16254545457</v>
      </c>
      <c r="H282" s="88">
        <f t="shared" si="46"/>
        <v>126428759.32909092</v>
      </c>
      <c r="I282" s="97">
        <f t="shared" si="48"/>
        <v>129714</v>
      </c>
      <c r="J282" s="88">
        <f t="shared" si="44"/>
        <v>47345610</v>
      </c>
      <c r="K282" s="28">
        <f t="shared" si="45"/>
        <v>79083149.329090923</v>
      </c>
      <c r="L282" s="14"/>
    </row>
    <row r="283" spans="1:12" ht="15.75" x14ac:dyDescent="0.25">
      <c r="A283" s="87">
        <v>15</v>
      </c>
      <c r="B283" s="35" t="s">
        <v>326</v>
      </c>
      <c r="C283" s="144" t="s">
        <v>98</v>
      </c>
      <c r="D283" s="144">
        <v>1</v>
      </c>
      <c r="E283" s="144">
        <v>365</v>
      </c>
      <c r="F283" s="83"/>
      <c r="G283" s="97">
        <f t="shared" si="47"/>
        <v>346380.16254545457</v>
      </c>
      <c r="H283" s="88">
        <f t="shared" si="46"/>
        <v>126428759.32909092</v>
      </c>
      <c r="I283" s="97">
        <f t="shared" si="48"/>
        <v>129714</v>
      </c>
      <c r="J283" s="88">
        <f t="shared" si="44"/>
        <v>47345610</v>
      </c>
      <c r="K283" s="28">
        <f t="shared" si="45"/>
        <v>79083149.329090923</v>
      </c>
      <c r="L283" s="14"/>
    </row>
    <row r="284" spans="1:12" ht="15.75" x14ac:dyDescent="0.25">
      <c r="A284" s="87">
        <v>16</v>
      </c>
      <c r="B284" s="35" t="s">
        <v>327</v>
      </c>
      <c r="C284" s="144" t="s">
        <v>98</v>
      </c>
      <c r="D284" s="144">
        <v>1</v>
      </c>
      <c r="E284" s="144">
        <v>365</v>
      </c>
      <c r="F284" s="83"/>
      <c r="G284" s="97">
        <f t="shared" si="47"/>
        <v>346380.16254545457</v>
      </c>
      <c r="H284" s="88">
        <f t="shared" si="46"/>
        <v>126428759.32909092</v>
      </c>
      <c r="I284" s="97">
        <f t="shared" si="48"/>
        <v>129714</v>
      </c>
      <c r="J284" s="88">
        <f t="shared" si="44"/>
        <v>47345610</v>
      </c>
      <c r="K284" s="28">
        <f t="shared" si="45"/>
        <v>79083149.329090923</v>
      </c>
      <c r="L284" s="14"/>
    </row>
    <row r="285" spans="1:12" ht="15.75" x14ac:dyDescent="0.25">
      <c r="A285" s="87">
        <v>17</v>
      </c>
      <c r="B285" s="35" t="s">
        <v>328</v>
      </c>
      <c r="C285" s="144" t="s">
        <v>98</v>
      </c>
      <c r="D285" s="144">
        <v>1</v>
      </c>
      <c r="E285" s="144">
        <v>365</v>
      </c>
      <c r="F285" s="83"/>
      <c r="G285" s="97">
        <f t="shared" si="47"/>
        <v>346380.16254545457</v>
      </c>
      <c r="H285" s="88">
        <f t="shared" si="46"/>
        <v>126428759.32909092</v>
      </c>
      <c r="I285" s="97">
        <f t="shared" si="48"/>
        <v>129714</v>
      </c>
      <c r="J285" s="88">
        <f t="shared" si="44"/>
        <v>47345610</v>
      </c>
      <c r="K285" s="28">
        <f t="shared" si="45"/>
        <v>79083149.329090923</v>
      </c>
      <c r="L285" s="14"/>
    </row>
    <row r="286" spans="1:12" ht="15.75" x14ac:dyDescent="0.25">
      <c r="A286" s="87">
        <v>18</v>
      </c>
      <c r="B286" s="35" t="s">
        <v>329</v>
      </c>
      <c r="C286" s="144" t="s">
        <v>98</v>
      </c>
      <c r="D286" s="144">
        <v>1</v>
      </c>
      <c r="E286" s="144">
        <v>365</v>
      </c>
      <c r="F286" s="83"/>
      <c r="G286" s="97">
        <f t="shared" si="47"/>
        <v>346380.16254545457</v>
      </c>
      <c r="H286" s="88">
        <f t="shared" si="46"/>
        <v>126428759.32909092</v>
      </c>
      <c r="I286" s="97">
        <f t="shared" si="48"/>
        <v>129714</v>
      </c>
      <c r="J286" s="88">
        <f t="shared" si="44"/>
        <v>47345610</v>
      </c>
      <c r="K286" s="28">
        <f t="shared" si="45"/>
        <v>79083149.329090923</v>
      </c>
      <c r="L286" s="14"/>
    </row>
    <row r="287" spans="1:12" ht="15.75" x14ac:dyDescent="0.25">
      <c r="A287" s="87">
        <v>19</v>
      </c>
      <c r="B287" s="35" t="s">
        <v>330</v>
      </c>
      <c r="C287" s="144" t="s">
        <v>98</v>
      </c>
      <c r="D287" s="144">
        <v>1</v>
      </c>
      <c r="E287" s="144">
        <v>365</v>
      </c>
      <c r="F287" s="83"/>
      <c r="G287" s="97">
        <f t="shared" si="47"/>
        <v>346380.16254545457</v>
      </c>
      <c r="H287" s="88">
        <f t="shared" si="46"/>
        <v>126428759.32909092</v>
      </c>
      <c r="I287" s="97">
        <f t="shared" si="48"/>
        <v>129714</v>
      </c>
      <c r="J287" s="88">
        <f t="shared" si="44"/>
        <v>47345610</v>
      </c>
      <c r="K287" s="28">
        <f t="shared" si="45"/>
        <v>79083149.329090923</v>
      </c>
      <c r="L287" s="14"/>
    </row>
    <row r="288" spans="1:12" ht="15.75" x14ac:dyDescent="0.25">
      <c r="A288" s="87">
        <v>20</v>
      </c>
      <c r="B288" s="35" t="s">
        <v>331</v>
      </c>
      <c r="C288" s="144" t="s">
        <v>98</v>
      </c>
      <c r="D288" s="144"/>
      <c r="E288" s="144">
        <v>365</v>
      </c>
      <c r="F288" s="83"/>
      <c r="G288" s="97">
        <f t="shared" si="47"/>
        <v>346380.16254545457</v>
      </c>
      <c r="H288" s="88">
        <f t="shared" si="46"/>
        <v>0</v>
      </c>
      <c r="I288" s="97">
        <f t="shared" si="48"/>
        <v>129714</v>
      </c>
      <c r="J288" s="88">
        <f t="shared" si="44"/>
        <v>0</v>
      </c>
      <c r="K288" s="28">
        <f t="shared" si="45"/>
        <v>0</v>
      </c>
      <c r="L288" s="14"/>
    </row>
    <row r="289" spans="1:12" ht="31.5" x14ac:dyDescent="0.25">
      <c r="A289" s="87">
        <v>21</v>
      </c>
      <c r="B289" s="35" t="s">
        <v>332</v>
      </c>
      <c r="C289" s="144" t="s">
        <v>98</v>
      </c>
      <c r="D289" s="144">
        <v>1</v>
      </c>
      <c r="E289" s="144">
        <v>365</v>
      </c>
      <c r="F289" s="83"/>
      <c r="G289" s="97">
        <f t="shared" si="47"/>
        <v>346380.16254545457</v>
      </c>
      <c r="H289" s="88">
        <f t="shared" si="46"/>
        <v>126428759.32909092</v>
      </c>
      <c r="I289" s="97">
        <f t="shared" si="48"/>
        <v>129714</v>
      </c>
      <c r="J289" s="88">
        <f t="shared" si="44"/>
        <v>47345610</v>
      </c>
      <c r="K289" s="28">
        <f t="shared" si="45"/>
        <v>79083149.329090923</v>
      </c>
      <c r="L289" s="14"/>
    </row>
    <row r="290" spans="1:12" ht="15.75" x14ac:dyDescent="0.25">
      <c r="A290" s="87">
        <v>22</v>
      </c>
      <c r="B290" s="145" t="s">
        <v>333</v>
      </c>
      <c r="C290" s="144" t="s">
        <v>98</v>
      </c>
      <c r="D290" s="144">
        <v>1</v>
      </c>
      <c r="E290" s="144">
        <v>365</v>
      </c>
      <c r="F290" s="83"/>
      <c r="G290" s="97">
        <f t="shared" si="47"/>
        <v>346380.16254545457</v>
      </c>
      <c r="H290" s="88">
        <f t="shared" si="46"/>
        <v>126428759.32909092</v>
      </c>
      <c r="I290" s="97">
        <f t="shared" si="48"/>
        <v>129714</v>
      </c>
      <c r="J290" s="88">
        <f t="shared" si="44"/>
        <v>47345610</v>
      </c>
      <c r="K290" s="28">
        <f t="shared" si="45"/>
        <v>79083149.329090923</v>
      </c>
      <c r="L290" s="14"/>
    </row>
    <row r="291" spans="1:12" ht="15.75" x14ac:dyDescent="0.25">
      <c r="A291" s="87">
        <v>23</v>
      </c>
      <c r="B291" s="35" t="s">
        <v>334</v>
      </c>
      <c r="C291" s="144" t="s">
        <v>98</v>
      </c>
      <c r="D291" s="144">
        <v>1</v>
      </c>
      <c r="E291" s="144">
        <v>365</v>
      </c>
      <c r="F291" s="83"/>
      <c r="G291" s="97">
        <f t="shared" si="47"/>
        <v>346380.16254545457</v>
      </c>
      <c r="H291" s="88">
        <f t="shared" si="46"/>
        <v>126428759.32909092</v>
      </c>
      <c r="I291" s="97">
        <f t="shared" si="48"/>
        <v>129714</v>
      </c>
      <c r="J291" s="88">
        <f t="shared" si="44"/>
        <v>47345610</v>
      </c>
      <c r="K291" s="28">
        <f t="shared" si="45"/>
        <v>79083149.329090923</v>
      </c>
      <c r="L291" s="14"/>
    </row>
    <row r="292" spans="1:12" ht="31.5" x14ac:dyDescent="0.25">
      <c r="A292" s="87">
        <v>24</v>
      </c>
      <c r="B292" s="35" t="s">
        <v>335</v>
      </c>
      <c r="C292" s="144" t="s">
        <v>98</v>
      </c>
      <c r="D292" s="144">
        <v>1</v>
      </c>
      <c r="E292" s="144">
        <v>365</v>
      </c>
      <c r="F292" s="83"/>
      <c r="G292" s="97">
        <f t="shared" si="47"/>
        <v>346380.16254545457</v>
      </c>
      <c r="H292" s="88">
        <f t="shared" si="46"/>
        <v>126428759.32909092</v>
      </c>
      <c r="I292" s="97">
        <f t="shared" si="48"/>
        <v>129714</v>
      </c>
      <c r="J292" s="88">
        <f t="shared" si="44"/>
        <v>47345610</v>
      </c>
      <c r="K292" s="28">
        <f t="shared" si="45"/>
        <v>79083149.329090923</v>
      </c>
      <c r="L292" s="14"/>
    </row>
    <row r="293" spans="1:12" ht="15.75" x14ac:dyDescent="0.25">
      <c r="A293" s="87">
        <v>25</v>
      </c>
      <c r="B293" s="35" t="s">
        <v>336</v>
      </c>
      <c r="C293" s="144" t="s">
        <v>98</v>
      </c>
      <c r="D293" s="144">
        <v>1</v>
      </c>
      <c r="E293" s="144">
        <v>365</v>
      </c>
      <c r="F293" s="83"/>
      <c r="G293" s="97">
        <f t="shared" si="47"/>
        <v>346380.16254545457</v>
      </c>
      <c r="H293" s="88">
        <f t="shared" si="46"/>
        <v>126428759.32909092</v>
      </c>
      <c r="I293" s="97">
        <f t="shared" si="48"/>
        <v>129714</v>
      </c>
      <c r="J293" s="88">
        <f t="shared" si="44"/>
        <v>47345610</v>
      </c>
      <c r="K293" s="28">
        <f t="shared" si="45"/>
        <v>79083149.329090923</v>
      </c>
      <c r="L293" s="14"/>
    </row>
    <row r="294" spans="1:12" ht="31.5" x14ac:dyDescent="0.25">
      <c r="A294" s="87">
        <v>26</v>
      </c>
      <c r="B294" s="35" t="s">
        <v>337</v>
      </c>
      <c r="C294" s="144" t="s">
        <v>98</v>
      </c>
      <c r="D294" s="144"/>
      <c r="E294" s="144">
        <v>365</v>
      </c>
      <c r="F294" s="83"/>
      <c r="G294" s="97">
        <f t="shared" si="47"/>
        <v>346380.16254545457</v>
      </c>
      <c r="H294" s="88">
        <f t="shared" si="46"/>
        <v>0</v>
      </c>
      <c r="I294" s="97">
        <f t="shared" si="48"/>
        <v>129714</v>
      </c>
      <c r="J294" s="88">
        <f t="shared" si="44"/>
        <v>0</v>
      </c>
      <c r="K294" s="28">
        <f t="shared" si="45"/>
        <v>0</v>
      </c>
      <c r="L294" s="14"/>
    </row>
    <row r="295" spans="1:12" ht="15.75" x14ac:dyDescent="0.25">
      <c r="A295" s="87">
        <v>27</v>
      </c>
      <c r="B295" s="35" t="s">
        <v>338</v>
      </c>
      <c r="C295" s="144" t="s">
        <v>98</v>
      </c>
      <c r="D295" s="144">
        <v>1</v>
      </c>
      <c r="E295" s="144">
        <v>365</v>
      </c>
      <c r="F295" s="83"/>
      <c r="G295" s="97">
        <f t="shared" si="47"/>
        <v>346380.16254545457</v>
      </c>
      <c r="H295" s="88">
        <f t="shared" si="46"/>
        <v>126428759.32909092</v>
      </c>
      <c r="I295" s="97">
        <f t="shared" si="48"/>
        <v>129714</v>
      </c>
      <c r="J295" s="88">
        <f t="shared" si="44"/>
        <v>47345610</v>
      </c>
      <c r="K295" s="28">
        <f t="shared" si="45"/>
        <v>79083149.329090923</v>
      </c>
      <c r="L295" s="14"/>
    </row>
    <row r="296" spans="1:12" ht="15.75" x14ac:dyDescent="0.25">
      <c r="A296" s="87">
        <v>28</v>
      </c>
      <c r="B296" s="35" t="s">
        <v>339</v>
      </c>
      <c r="C296" s="144" t="s">
        <v>98</v>
      </c>
      <c r="D296" s="144">
        <v>1</v>
      </c>
      <c r="E296" s="144">
        <v>365</v>
      </c>
      <c r="F296" s="83"/>
      <c r="G296" s="97">
        <f t="shared" si="47"/>
        <v>346380.16254545457</v>
      </c>
      <c r="H296" s="88">
        <f t="shared" si="46"/>
        <v>126428759.32909092</v>
      </c>
      <c r="I296" s="97">
        <f t="shared" si="48"/>
        <v>129714</v>
      </c>
      <c r="J296" s="88">
        <f t="shared" si="44"/>
        <v>47345610</v>
      </c>
      <c r="K296" s="28">
        <f t="shared" si="45"/>
        <v>79083149.329090923</v>
      </c>
      <c r="L296" s="14"/>
    </row>
    <row r="297" spans="1:12" ht="31.5" x14ac:dyDescent="0.25">
      <c r="A297" s="87">
        <v>29</v>
      </c>
      <c r="B297" s="35" t="s">
        <v>340</v>
      </c>
      <c r="C297" s="144" t="s">
        <v>98</v>
      </c>
      <c r="D297" s="144">
        <v>1</v>
      </c>
      <c r="E297" s="144">
        <v>365</v>
      </c>
      <c r="F297" s="83"/>
      <c r="G297" s="97">
        <f t="shared" si="47"/>
        <v>346380.16254545457</v>
      </c>
      <c r="H297" s="88">
        <f t="shared" si="46"/>
        <v>126428759.32909092</v>
      </c>
      <c r="I297" s="97">
        <f t="shared" si="48"/>
        <v>129714</v>
      </c>
      <c r="J297" s="88">
        <f t="shared" si="44"/>
        <v>47345610</v>
      </c>
      <c r="K297" s="28">
        <f t="shared" si="45"/>
        <v>79083149.329090923</v>
      </c>
      <c r="L297" s="14"/>
    </row>
    <row r="298" spans="1:12" ht="31.5" x14ac:dyDescent="0.25">
      <c r="A298" s="87">
        <v>30</v>
      </c>
      <c r="B298" s="35" t="s">
        <v>167</v>
      </c>
      <c r="C298" s="144" t="s">
        <v>98</v>
      </c>
      <c r="D298" s="144">
        <v>1</v>
      </c>
      <c r="E298" s="144">
        <v>365</v>
      </c>
      <c r="F298" s="83"/>
      <c r="G298" s="97">
        <f t="shared" si="47"/>
        <v>346380.16254545457</v>
      </c>
      <c r="H298" s="88">
        <f t="shared" si="46"/>
        <v>126428759.32909092</v>
      </c>
      <c r="I298" s="97">
        <f t="shared" si="48"/>
        <v>129714</v>
      </c>
      <c r="J298" s="88">
        <f t="shared" si="44"/>
        <v>47345610</v>
      </c>
      <c r="K298" s="28">
        <f t="shared" si="45"/>
        <v>79083149.329090923</v>
      </c>
      <c r="L298" s="14"/>
    </row>
    <row r="299" spans="1:12" ht="31.5" x14ac:dyDescent="0.25">
      <c r="A299" s="87">
        <v>31</v>
      </c>
      <c r="B299" s="35" t="s">
        <v>341</v>
      </c>
      <c r="C299" s="144" t="s">
        <v>98</v>
      </c>
      <c r="D299" s="144">
        <v>1</v>
      </c>
      <c r="E299" s="144">
        <v>365</v>
      </c>
      <c r="F299" s="83"/>
      <c r="G299" s="97">
        <f t="shared" si="47"/>
        <v>346380.16254545457</v>
      </c>
      <c r="H299" s="88">
        <f t="shared" si="46"/>
        <v>126428759.32909092</v>
      </c>
      <c r="I299" s="97">
        <f t="shared" si="48"/>
        <v>129714</v>
      </c>
      <c r="J299" s="88">
        <f t="shared" si="44"/>
        <v>47345610</v>
      </c>
      <c r="K299" s="28">
        <f t="shared" si="45"/>
        <v>79083149.329090923</v>
      </c>
      <c r="L299" s="14"/>
    </row>
    <row r="300" spans="1:12" ht="47.25" x14ac:dyDescent="0.25">
      <c r="A300" s="87">
        <v>32</v>
      </c>
      <c r="B300" s="35" t="s">
        <v>342</v>
      </c>
      <c r="C300" s="144" t="s">
        <v>98</v>
      </c>
      <c r="D300" s="144">
        <v>1</v>
      </c>
      <c r="E300" s="144">
        <v>365</v>
      </c>
      <c r="F300" s="83"/>
      <c r="G300" s="97">
        <f t="shared" si="47"/>
        <v>346380.16254545457</v>
      </c>
      <c r="H300" s="88">
        <f t="shared" si="46"/>
        <v>126428759.32909092</v>
      </c>
      <c r="I300" s="97">
        <f t="shared" si="48"/>
        <v>129714</v>
      </c>
      <c r="J300" s="88">
        <f t="shared" si="44"/>
        <v>47345610</v>
      </c>
      <c r="K300" s="28">
        <f t="shared" si="45"/>
        <v>79083149.329090923</v>
      </c>
      <c r="L300" s="14"/>
    </row>
    <row r="301" spans="1:12" ht="15.75" x14ac:dyDescent="0.25">
      <c r="A301" s="43" t="s">
        <v>9</v>
      </c>
      <c r="B301" s="44" t="s">
        <v>169</v>
      </c>
      <c r="C301" s="43"/>
      <c r="D301" s="43"/>
      <c r="E301" s="43"/>
      <c r="F301" s="7"/>
      <c r="G301" s="66"/>
      <c r="H301" s="66">
        <f>SUM(H302:H316)</f>
        <v>1896431389.9363635</v>
      </c>
      <c r="I301" s="7"/>
      <c r="J301" s="66">
        <f>SUM(J302:J316)</f>
        <v>1653964650</v>
      </c>
      <c r="K301" s="28">
        <f t="shared" si="45"/>
        <v>242466739.93636346</v>
      </c>
      <c r="L301" s="14"/>
    </row>
    <row r="302" spans="1:12" ht="15.75" x14ac:dyDescent="0.25">
      <c r="A302" s="50">
        <v>1</v>
      </c>
      <c r="B302" s="67" t="s">
        <v>170</v>
      </c>
      <c r="C302" s="50" t="s">
        <v>98</v>
      </c>
      <c r="D302" s="50">
        <v>1</v>
      </c>
      <c r="E302" s="50">
        <v>365</v>
      </c>
      <c r="F302" s="7"/>
      <c r="G302" s="64">
        <f>'[3]Đơn giá'!$J$193</f>
        <v>346380.16254545457</v>
      </c>
      <c r="H302" s="3">
        <f>$D302*$E302*G302</f>
        <v>126428759.32909092</v>
      </c>
      <c r="I302" s="64">
        <v>302094</v>
      </c>
      <c r="J302" s="3">
        <f t="shared" si="44"/>
        <v>110264310</v>
      </c>
      <c r="K302" s="28">
        <f t="shared" si="45"/>
        <v>16164449.329090923</v>
      </c>
      <c r="L302" s="14"/>
    </row>
    <row r="303" spans="1:12" ht="15.75" x14ac:dyDescent="0.25">
      <c r="A303" s="50">
        <v>2</v>
      </c>
      <c r="B303" s="67" t="s">
        <v>171</v>
      </c>
      <c r="C303" s="50" t="s">
        <v>98</v>
      </c>
      <c r="D303" s="50">
        <v>1</v>
      </c>
      <c r="E303" s="50">
        <v>365</v>
      </c>
      <c r="F303" s="7"/>
      <c r="G303" s="64">
        <f t="shared" si="47"/>
        <v>346380.16254545457</v>
      </c>
      <c r="H303" s="3">
        <f t="shared" ref="H303:H316" si="49">$D303*$E303*G303</f>
        <v>126428759.32909092</v>
      </c>
      <c r="I303" s="64">
        <f>I302</f>
        <v>302094</v>
      </c>
      <c r="J303" s="3">
        <f t="shared" si="44"/>
        <v>110264310</v>
      </c>
      <c r="K303" s="28">
        <f t="shared" si="45"/>
        <v>16164449.329090923</v>
      </c>
      <c r="L303" s="14"/>
    </row>
    <row r="304" spans="1:12" ht="15.75" x14ac:dyDescent="0.25">
      <c r="A304" s="50">
        <v>3</v>
      </c>
      <c r="B304" s="49" t="s">
        <v>172</v>
      </c>
      <c r="C304" s="50" t="s">
        <v>98</v>
      </c>
      <c r="D304" s="50">
        <v>1</v>
      </c>
      <c r="E304" s="50">
        <v>365</v>
      </c>
      <c r="F304" s="7"/>
      <c r="G304" s="64">
        <f t="shared" si="47"/>
        <v>346380.16254545457</v>
      </c>
      <c r="H304" s="3">
        <f t="shared" si="49"/>
        <v>126428759.32909092</v>
      </c>
      <c r="I304" s="64">
        <f t="shared" ref="I304:I316" si="50">I303</f>
        <v>302094</v>
      </c>
      <c r="J304" s="3">
        <f t="shared" si="44"/>
        <v>110264310</v>
      </c>
      <c r="K304" s="28">
        <f t="shared" si="45"/>
        <v>16164449.329090923</v>
      </c>
      <c r="L304" s="14"/>
    </row>
    <row r="305" spans="1:13" ht="15.75" x14ac:dyDescent="0.25">
      <c r="A305" s="50">
        <v>4</v>
      </c>
      <c r="B305" s="49" t="s">
        <v>173</v>
      </c>
      <c r="C305" s="50" t="s">
        <v>98</v>
      </c>
      <c r="D305" s="50">
        <v>1</v>
      </c>
      <c r="E305" s="50">
        <v>365</v>
      </c>
      <c r="F305" s="7"/>
      <c r="G305" s="64">
        <f t="shared" si="47"/>
        <v>346380.16254545457</v>
      </c>
      <c r="H305" s="3">
        <f t="shared" si="49"/>
        <v>126428759.32909092</v>
      </c>
      <c r="I305" s="64">
        <f t="shared" si="50"/>
        <v>302094</v>
      </c>
      <c r="J305" s="3">
        <f t="shared" si="44"/>
        <v>110264310</v>
      </c>
      <c r="K305" s="28">
        <f t="shared" si="45"/>
        <v>16164449.329090923</v>
      </c>
      <c r="L305" s="14"/>
    </row>
    <row r="306" spans="1:13" ht="15.75" x14ac:dyDescent="0.25">
      <c r="A306" s="50">
        <v>5</v>
      </c>
      <c r="B306" s="49" t="s">
        <v>174</v>
      </c>
      <c r="C306" s="50" t="s">
        <v>98</v>
      </c>
      <c r="D306" s="50">
        <v>1</v>
      </c>
      <c r="E306" s="50">
        <v>365</v>
      </c>
      <c r="F306" s="7"/>
      <c r="G306" s="64">
        <f t="shared" si="47"/>
        <v>346380.16254545457</v>
      </c>
      <c r="H306" s="3">
        <f t="shared" si="49"/>
        <v>126428759.32909092</v>
      </c>
      <c r="I306" s="64">
        <f t="shared" si="50"/>
        <v>302094</v>
      </c>
      <c r="J306" s="3">
        <f t="shared" si="44"/>
        <v>110264310</v>
      </c>
      <c r="K306" s="28">
        <f t="shared" si="45"/>
        <v>16164449.329090923</v>
      </c>
      <c r="L306" s="14"/>
    </row>
    <row r="307" spans="1:13" ht="15.75" x14ac:dyDescent="0.25">
      <c r="A307" s="50">
        <v>6</v>
      </c>
      <c r="B307" s="49" t="s">
        <v>175</v>
      </c>
      <c r="C307" s="50" t="s">
        <v>98</v>
      </c>
      <c r="D307" s="50">
        <v>1</v>
      </c>
      <c r="E307" s="50">
        <v>365</v>
      </c>
      <c r="F307" s="7"/>
      <c r="G307" s="64">
        <f t="shared" si="47"/>
        <v>346380.16254545457</v>
      </c>
      <c r="H307" s="3">
        <f t="shared" si="49"/>
        <v>126428759.32909092</v>
      </c>
      <c r="I307" s="64">
        <f t="shared" si="50"/>
        <v>302094</v>
      </c>
      <c r="J307" s="3">
        <f t="shared" si="44"/>
        <v>110264310</v>
      </c>
      <c r="K307" s="28">
        <f t="shared" si="45"/>
        <v>16164449.329090923</v>
      </c>
      <c r="L307" s="14"/>
    </row>
    <row r="308" spans="1:13" ht="15.75" x14ac:dyDescent="0.25">
      <c r="A308" s="50">
        <v>7</v>
      </c>
      <c r="B308" s="49" t="s">
        <v>176</v>
      </c>
      <c r="C308" s="50" t="s">
        <v>98</v>
      </c>
      <c r="D308" s="50">
        <v>1</v>
      </c>
      <c r="E308" s="50">
        <v>365</v>
      </c>
      <c r="F308" s="7"/>
      <c r="G308" s="64">
        <f t="shared" si="47"/>
        <v>346380.16254545457</v>
      </c>
      <c r="H308" s="3">
        <f t="shared" si="49"/>
        <v>126428759.32909092</v>
      </c>
      <c r="I308" s="64">
        <f t="shared" si="50"/>
        <v>302094</v>
      </c>
      <c r="J308" s="3">
        <f t="shared" si="44"/>
        <v>110264310</v>
      </c>
      <c r="K308" s="28">
        <f t="shared" si="45"/>
        <v>16164449.329090923</v>
      </c>
      <c r="L308" s="14"/>
    </row>
    <row r="309" spans="1:13" ht="15.75" x14ac:dyDescent="0.25">
      <c r="A309" s="50">
        <v>8</v>
      </c>
      <c r="B309" s="49" t="s">
        <v>177</v>
      </c>
      <c r="C309" s="50" t="s">
        <v>98</v>
      </c>
      <c r="D309" s="50">
        <v>1</v>
      </c>
      <c r="E309" s="50">
        <v>365</v>
      </c>
      <c r="F309" s="7"/>
      <c r="G309" s="64">
        <f t="shared" si="47"/>
        <v>346380.16254545457</v>
      </c>
      <c r="H309" s="3">
        <f t="shared" si="49"/>
        <v>126428759.32909092</v>
      </c>
      <c r="I309" s="64">
        <f t="shared" si="50"/>
        <v>302094</v>
      </c>
      <c r="J309" s="3">
        <f t="shared" si="44"/>
        <v>110264310</v>
      </c>
      <c r="K309" s="28">
        <f t="shared" si="45"/>
        <v>16164449.329090923</v>
      </c>
      <c r="L309" s="14"/>
    </row>
    <row r="310" spans="1:13" ht="15.75" x14ac:dyDescent="0.25">
      <c r="A310" s="50">
        <v>9</v>
      </c>
      <c r="B310" s="49" t="s">
        <v>178</v>
      </c>
      <c r="C310" s="50" t="s">
        <v>98</v>
      </c>
      <c r="D310" s="50">
        <v>1</v>
      </c>
      <c r="E310" s="50">
        <v>365</v>
      </c>
      <c r="F310" s="7"/>
      <c r="G310" s="64">
        <f t="shared" si="47"/>
        <v>346380.16254545457</v>
      </c>
      <c r="H310" s="3">
        <f t="shared" si="49"/>
        <v>126428759.32909092</v>
      </c>
      <c r="I310" s="64">
        <f t="shared" si="50"/>
        <v>302094</v>
      </c>
      <c r="J310" s="3">
        <f t="shared" si="44"/>
        <v>110264310</v>
      </c>
      <c r="K310" s="28">
        <f t="shared" si="45"/>
        <v>16164449.329090923</v>
      </c>
      <c r="L310" s="14"/>
    </row>
    <row r="311" spans="1:13" ht="15.75" x14ac:dyDescent="0.25">
      <c r="A311" s="50">
        <v>10</v>
      </c>
      <c r="B311" s="68" t="s">
        <v>179</v>
      </c>
      <c r="C311" s="50" t="s">
        <v>98</v>
      </c>
      <c r="D311" s="50">
        <v>1</v>
      </c>
      <c r="E311" s="50">
        <v>365</v>
      </c>
      <c r="F311" s="7"/>
      <c r="G311" s="64">
        <f t="shared" si="47"/>
        <v>346380.16254545457</v>
      </c>
      <c r="H311" s="3">
        <f t="shared" si="49"/>
        <v>126428759.32909092</v>
      </c>
      <c r="I311" s="64">
        <f t="shared" si="50"/>
        <v>302094</v>
      </c>
      <c r="J311" s="3">
        <f t="shared" si="44"/>
        <v>110264310</v>
      </c>
      <c r="K311" s="28">
        <f t="shared" si="45"/>
        <v>16164449.329090923</v>
      </c>
      <c r="L311" s="14"/>
    </row>
    <row r="312" spans="1:13" ht="31.5" x14ac:dyDescent="0.25">
      <c r="A312" s="50">
        <v>11</v>
      </c>
      <c r="B312" s="49" t="s">
        <v>180</v>
      </c>
      <c r="C312" s="50" t="s">
        <v>98</v>
      </c>
      <c r="D312" s="50">
        <v>1</v>
      </c>
      <c r="E312" s="50">
        <v>365</v>
      </c>
      <c r="F312" s="7"/>
      <c r="G312" s="64">
        <f t="shared" si="47"/>
        <v>346380.16254545457</v>
      </c>
      <c r="H312" s="3">
        <f t="shared" si="49"/>
        <v>126428759.32909092</v>
      </c>
      <c r="I312" s="64">
        <f t="shared" si="50"/>
        <v>302094</v>
      </c>
      <c r="J312" s="3">
        <f t="shared" si="44"/>
        <v>110264310</v>
      </c>
      <c r="K312" s="28">
        <f t="shared" si="45"/>
        <v>16164449.329090923</v>
      </c>
      <c r="L312" s="14"/>
    </row>
    <row r="313" spans="1:13" ht="31.5" x14ac:dyDescent="0.25">
      <c r="A313" s="50">
        <v>12</v>
      </c>
      <c r="B313" s="49" t="s">
        <v>181</v>
      </c>
      <c r="C313" s="50" t="s">
        <v>98</v>
      </c>
      <c r="D313" s="50">
        <v>1</v>
      </c>
      <c r="E313" s="50">
        <v>365</v>
      </c>
      <c r="F313" s="7"/>
      <c r="G313" s="64">
        <f t="shared" si="47"/>
        <v>346380.16254545457</v>
      </c>
      <c r="H313" s="3">
        <f t="shared" si="49"/>
        <v>126428759.32909092</v>
      </c>
      <c r="I313" s="64">
        <f t="shared" si="50"/>
        <v>302094</v>
      </c>
      <c r="J313" s="3">
        <f t="shared" si="44"/>
        <v>110264310</v>
      </c>
      <c r="K313" s="28">
        <f t="shared" si="45"/>
        <v>16164449.329090923</v>
      </c>
      <c r="L313" s="14"/>
    </row>
    <row r="314" spans="1:13" ht="31.5" x14ac:dyDescent="0.25">
      <c r="A314" s="50">
        <v>13</v>
      </c>
      <c r="B314" s="49" t="s">
        <v>182</v>
      </c>
      <c r="C314" s="50" t="s">
        <v>98</v>
      </c>
      <c r="D314" s="50">
        <v>1</v>
      </c>
      <c r="E314" s="50">
        <v>365</v>
      </c>
      <c r="F314" s="7"/>
      <c r="G314" s="64">
        <f t="shared" si="47"/>
        <v>346380.16254545457</v>
      </c>
      <c r="H314" s="3">
        <f t="shared" si="49"/>
        <v>126428759.32909092</v>
      </c>
      <c r="I314" s="64">
        <f t="shared" si="50"/>
        <v>302094</v>
      </c>
      <c r="J314" s="3">
        <f t="shared" si="44"/>
        <v>110264310</v>
      </c>
      <c r="K314" s="28">
        <f t="shared" si="45"/>
        <v>16164449.329090923</v>
      </c>
      <c r="L314" s="14"/>
    </row>
    <row r="315" spans="1:13" ht="31.5" x14ac:dyDescent="0.25">
      <c r="A315" s="50">
        <v>14</v>
      </c>
      <c r="B315" s="49" t="s">
        <v>183</v>
      </c>
      <c r="C315" s="50" t="s">
        <v>98</v>
      </c>
      <c r="D315" s="50">
        <v>1</v>
      </c>
      <c r="E315" s="50">
        <v>365</v>
      </c>
      <c r="F315" s="7"/>
      <c r="G315" s="64">
        <f t="shared" si="47"/>
        <v>346380.16254545457</v>
      </c>
      <c r="H315" s="3">
        <f t="shared" si="49"/>
        <v>126428759.32909092</v>
      </c>
      <c r="I315" s="64">
        <f t="shared" si="50"/>
        <v>302094</v>
      </c>
      <c r="J315" s="3">
        <f t="shared" si="44"/>
        <v>110264310</v>
      </c>
      <c r="K315" s="28">
        <f t="shared" si="45"/>
        <v>16164449.329090923</v>
      </c>
      <c r="L315" s="14"/>
    </row>
    <row r="316" spans="1:13" ht="31.5" x14ac:dyDescent="0.25">
      <c r="A316" s="50">
        <v>15</v>
      </c>
      <c r="B316" s="67" t="s">
        <v>184</v>
      </c>
      <c r="C316" s="50" t="s">
        <v>98</v>
      </c>
      <c r="D316" s="50">
        <v>1</v>
      </c>
      <c r="E316" s="50">
        <v>365</v>
      </c>
      <c r="F316" s="7"/>
      <c r="G316" s="64">
        <f t="shared" si="47"/>
        <v>346380.16254545457</v>
      </c>
      <c r="H316" s="3">
        <f t="shared" si="49"/>
        <v>126428759.32909092</v>
      </c>
      <c r="I316" s="64">
        <f t="shared" si="50"/>
        <v>302094</v>
      </c>
      <c r="J316" s="3">
        <f t="shared" si="44"/>
        <v>110264310</v>
      </c>
      <c r="K316" s="28">
        <f t="shared" si="45"/>
        <v>16164449.329090923</v>
      </c>
      <c r="L316" s="14"/>
    </row>
    <row r="317" spans="1:13" ht="47.25" x14ac:dyDescent="0.25">
      <c r="A317" s="24" t="s">
        <v>213</v>
      </c>
      <c r="B317" s="25" t="s">
        <v>218</v>
      </c>
      <c r="C317" s="25"/>
      <c r="D317" s="40"/>
      <c r="E317" s="41"/>
      <c r="F317" s="14"/>
      <c r="G317" s="14"/>
      <c r="H317" s="15">
        <f>SUM(H318:H320)</f>
        <v>305248030.26543009</v>
      </c>
      <c r="I317" s="14"/>
      <c r="J317" s="15">
        <f>SUM(J318:J320)</f>
        <v>336518388</v>
      </c>
      <c r="K317" s="28">
        <f>H317-J317</f>
        <v>-31270357.734569907</v>
      </c>
      <c r="L317" s="14"/>
    </row>
    <row r="318" spans="1:13" ht="47.25" x14ac:dyDescent="0.25">
      <c r="A318" s="34">
        <v>1</v>
      </c>
      <c r="B318" s="142" t="s">
        <v>315</v>
      </c>
      <c r="C318" s="141" t="s">
        <v>219</v>
      </c>
      <c r="D318" s="143">
        <v>15</v>
      </c>
      <c r="E318" s="41"/>
      <c r="F318" s="41">
        <v>1</v>
      </c>
      <c r="G318" s="17">
        <f>G319</f>
        <v>9249940.3110736385</v>
      </c>
      <c r="H318" s="1">
        <f t="shared" ref="H318:H320" si="51">D318*F318*G318</f>
        <v>138749104.66610458</v>
      </c>
      <c r="I318" s="17">
        <v>2265912</v>
      </c>
      <c r="J318" s="1">
        <f t="shared" ref="J318:J319" si="52">$D318*$F318*IF(F318&lt;&gt;0,F318,1)*I318</f>
        <v>33988680</v>
      </c>
      <c r="K318" s="28">
        <f>H318-J318</f>
        <v>104760424.66610458</v>
      </c>
      <c r="L318" s="14"/>
      <c r="M318">
        <v>5</v>
      </c>
    </row>
    <row r="319" spans="1:13" ht="47.25" x14ac:dyDescent="0.25">
      <c r="A319" s="34">
        <v>2</v>
      </c>
      <c r="B319" s="21" t="s">
        <v>257</v>
      </c>
      <c r="C319" s="29" t="s">
        <v>219</v>
      </c>
      <c r="D319" s="143">
        <v>5</v>
      </c>
      <c r="E319" s="41"/>
      <c r="F319" s="41">
        <v>2</v>
      </c>
      <c r="G319" s="17">
        <f>'[3]Đơn giá'!$J$224</f>
        <v>9249940.3110736385</v>
      </c>
      <c r="H319" s="1">
        <f t="shared" si="51"/>
        <v>92499403.110736385</v>
      </c>
      <c r="I319" s="17">
        <v>5817879</v>
      </c>
      <c r="J319" s="1">
        <f t="shared" si="52"/>
        <v>116357580</v>
      </c>
      <c r="K319" s="28">
        <f>H319-J319</f>
        <v>-23858176.889263615</v>
      </c>
      <c r="L319" s="14"/>
      <c r="M319">
        <v>5</v>
      </c>
    </row>
    <row r="320" spans="1:13" ht="47.25" x14ac:dyDescent="0.25">
      <c r="A320" s="34">
        <v>3</v>
      </c>
      <c r="B320" s="21" t="s">
        <v>258</v>
      </c>
      <c r="C320" s="29" t="s">
        <v>219</v>
      </c>
      <c r="D320" s="143">
        <v>2</v>
      </c>
      <c r="E320" s="41"/>
      <c r="F320" s="41">
        <v>4</v>
      </c>
      <c r="G320" s="17">
        <f>G319</f>
        <v>9249940.3110736385</v>
      </c>
      <c r="H320" s="1">
        <f t="shared" si="51"/>
        <v>73999522.488589108</v>
      </c>
      <c r="I320" s="17">
        <v>5817879</v>
      </c>
      <c r="J320" s="1">
        <f>$D320*$F320*IF(F320&lt;&gt;0,F320,1)*I320</f>
        <v>186172128</v>
      </c>
      <c r="K320" s="28">
        <f>H320-J320</f>
        <v>-112172605.51141089</v>
      </c>
      <c r="L320" s="14"/>
      <c r="M320">
        <v>3</v>
      </c>
    </row>
    <row r="321" spans="1:13" ht="18.75" x14ac:dyDescent="0.3">
      <c r="A321" s="18" t="s">
        <v>33</v>
      </c>
      <c r="B321" s="79" t="s">
        <v>263</v>
      </c>
      <c r="C321" s="19"/>
      <c r="D321" s="20"/>
      <c r="E321" s="20"/>
      <c r="F321" s="20"/>
      <c r="G321" s="20"/>
      <c r="H321" s="5">
        <f>H322+H325</f>
        <v>658355664.68688071</v>
      </c>
      <c r="I321" s="20"/>
      <c r="J321" s="5">
        <f>J322+J332+J338+J340</f>
        <v>427301278</v>
      </c>
      <c r="K321" s="28">
        <f t="shared" ref="K321" si="53">H321-J321</f>
        <v>231054386.68688071</v>
      </c>
      <c r="L321" s="14"/>
    </row>
    <row r="322" spans="1:13" ht="15.75" x14ac:dyDescent="0.25">
      <c r="A322" s="47" t="s">
        <v>217</v>
      </c>
      <c r="B322" s="69" t="s">
        <v>186</v>
      </c>
      <c r="C322" s="7"/>
      <c r="D322" s="7"/>
      <c r="E322" s="7"/>
      <c r="F322" s="7"/>
      <c r="G322" s="7"/>
      <c r="H322" s="2">
        <f>SUM(H323:H331)</f>
        <v>557850943.09171021</v>
      </c>
      <c r="I322" s="7"/>
      <c r="J322" s="60">
        <f>SUM(J323:J331)</f>
        <v>427301278</v>
      </c>
      <c r="K322" s="28">
        <f t="shared" si="45"/>
        <v>130549665.09171021</v>
      </c>
      <c r="L322" s="14"/>
    </row>
    <row r="323" spans="1:13" ht="31.5" x14ac:dyDescent="0.25">
      <c r="A323" s="48">
        <v>1</v>
      </c>
      <c r="B323" s="49" t="s">
        <v>187</v>
      </c>
      <c r="C323" s="50" t="s">
        <v>188</v>
      </c>
      <c r="D323" s="52">
        <v>365</v>
      </c>
      <c r="E323" s="7"/>
      <c r="F323" s="7"/>
      <c r="G323" s="70">
        <f>'[3]Đơn giá'!$J$243</f>
        <v>107287.08345170456</v>
      </c>
      <c r="H323" s="3">
        <f>$D323*G323*IF(F323&lt;&gt;0,F323,1)</f>
        <v>39159785.459872164</v>
      </c>
      <c r="I323" s="70">
        <v>66764</v>
      </c>
      <c r="J323" s="3">
        <f t="shared" ref="J323:J331" si="54">$D323*IF(F323&lt;&gt;0,F323,1)*I323</f>
        <v>24368860</v>
      </c>
      <c r="K323" s="28">
        <f t="shared" si="45"/>
        <v>14790925.459872164</v>
      </c>
      <c r="L323" s="14"/>
      <c r="M323" s="74">
        <v>365</v>
      </c>
    </row>
    <row r="324" spans="1:13" ht="31.5" x14ac:dyDescent="0.25">
      <c r="A324" s="48">
        <v>2</v>
      </c>
      <c r="B324" s="49" t="s">
        <v>189</v>
      </c>
      <c r="C324" s="50" t="s">
        <v>190</v>
      </c>
      <c r="D324" s="52">
        <f>D325</f>
        <v>822</v>
      </c>
      <c r="E324" s="7"/>
      <c r="F324" s="7"/>
      <c r="G324" s="70">
        <f>'[3]Đơn giá'!$J$244</f>
        <v>50466.463955965912</v>
      </c>
      <c r="H324" s="3">
        <f t="shared" ref="H324:H339" si="55">$D324*G324*IF(F324&lt;&gt;0,F324,1)</f>
        <v>41483433.371803977</v>
      </c>
      <c r="I324" s="70">
        <v>31326</v>
      </c>
      <c r="J324" s="3">
        <f t="shared" si="54"/>
        <v>25749972</v>
      </c>
      <c r="K324" s="28">
        <f t="shared" si="45"/>
        <v>15733461.371803977</v>
      </c>
      <c r="L324" s="14"/>
      <c r="M324" s="74">
        <f>M325</f>
        <v>780</v>
      </c>
    </row>
    <row r="325" spans="1:13" ht="31.5" x14ac:dyDescent="0.25">
      <c r="A325" s="48">
        <v>3</v>
      </c>
      <c r="B325" s="49" t="s">
        <v>191</v>
      </c>
      <c r="C325" s="50" t="s">
        <v>190</v>
      </c>
      <c r="D325" s="52">
        <f>D327+D328+D329+D331</f>
        <v>822</v>
      </c>
      <c r="E325" s="7"/>
      <c r="F325" s="7"/>
      <c r="G325" s="70">
        <f>'[3]Đơn giá'!$J$245</f>
        <v>122268.51775568182</v>
      </c>
      <c r="H325" s="3">
        <f t="shared" si="55"/>
        <v>100504721.59517045</v>
      </c>
      <c r="I325" s="70">
        <v>83093</v>
      </c>
      <c r="J325" s="3">
        <f t="shared" si="54"/>
        <v>68302446</v>
      </c>
      <c r="K325" s="28">
        <f t="shared" si="45"/>
        <v>32202275.595170453</v>
      </c>
      <c r="L325" s="14"/>
      <c r="M325" s="74">
        <f>M327+M328+M331</f>
        <v>780</v>
      </c>
    </row>
    <row r="326" spans="1:13" ht="31.5" x14ac:dyDescent="0.25">
      <c r="A326" s="48">
        <v>4</v>
      </c>
      <c r="B326" s="49" t="s">
        <v>192</v>
      </c>
      <c r="C326" s="50"/>
      <c r="D326" s="52"/>
      <c r="E326" s="7"/>
      <c r="F326" s="7"/>
      <c r="G326" s="70"/>
      <c r="H326" s="3">
        <f t="shared" si="55"/>
        <v>0</v>
      </c>
      <c r="I326" s="70"/>
      <c r="J326" s="3">
        <f t="shared" si="54"/>
        <v>0</v>
      </c>
      <c r="K326" s="28">
        <f t="shared" si="45"/>
        <v>0</v>
      </c>
      <c r="L326" s="14"/>
      <c r="M326" s="74"/>
    </row>
    <row r="327" spans="1:13" ht="47.25" x14ac:dyDescent="0.25">
      <c r="A327" s="48"/>
      <c r="B327" s="49" t="s">
        <v>193</v>
      </c>
      <c r="C327" s="50" t="s">
        <v>194</v>
      </c>
      <c r="D327" s="52">
        <v>140</v>
      </c>
      <c r="E327" s="7"/>
      <c r="F327" s="7"/>
      <c r="G327" s="70">
        <f>'[3]Đơn giá'!$J$247</f>
        <v>702723.32192045462</v>
      </c>
      <c r="H327" s="3">
        <f t="shared" si="55"/>
        <v>98381265.068863645</v>
      </c>
      <c r="I327" s="70">
        <v>468000</v>
      </c>
      <c r="J327" s="3">
        <f t="shared" si="54"/>
        <v>65520000</v>
      </c>
      <c r="K327" s="28">
        <f t="shared" si="45"/>
        <v>32861265.068863645</v>
      </c>
      <c r="L327" s="14"/>
      <c r="M327" s="74">
        <v>115</v>
      </c>
    </row>
    <row r="328" spans="1:13" ht="47.25" x14ac:dyDescent="0.25">
      <c r="A328" s="48"/>
      <c r="B328" s="49" t="s">
        <v>195</v>
      </c>
      <c r="C328" s="50" t="s">
        <v>196</v>
      </c>
      <c r="D328" s="52">
        <v>80</v>
      </c>
      <c r="E328" s="7"/>
      <c r="F328" s="7"/>
      <c r="G328" s="70">
        <f>G327*2</f>
        <v>1405446.6438409092</v>
      </c>
      <c r="H328" s="3">
        <f t="shared" si="55"/>
        <v>112435731.50727274</v>
      </c>
      <c r="I328" s="70">
        <v>936000</v>
      </c>
      <c r="J328" s="3">
        <f t="shared" si="54"/>
        <v>74880000</v>
      </c>
      <c r="K328" s="28">
        <f t="shared" si="45"/>
        <v>37555731.507272735</v>
      </c>
      <c r="L328" s="14"/>
      <c r="M328" s="74">
        <v>65</v>
      </c>
    </row>
    <row r="329" spans="1:13" ht="15.75" x14ac:dyDescent="0.25">
      <c r="A329" s="48"/>
      <c r="B329" s="49" t="s">
        <v>197</v>
      </c>
      <c r="C329" s="50" t="s">
        <v>198</v>
      </c>
      <c r="D329" s="52">
        <v>2</v>
      </c>
      <c r="E329" s="7"/>
      <c r="F329" s="7"/>
      <c r="G329" s="70">
        <f>'[3]Đơn giá'!$J$250</f>
        <v>2323395.1898181825</v>
      </c>
      <c r="H329" s="3">
        <f t="shared" si="55"/>
        <v>4646790.379636365</v>
      </c>
      <c r="I329" s="70">
        <v>2340000</v>
      </c>
      <c r="J329" s="3">
        <f t="shared" si="54"/>
        <v>4680000</v>
      </c>
      <c r="K329" s="28">
        <f t="shared" si="45"/>
        <v>-33209.620363635011</v>
      </c>
      <c r="L329" s="14"/>
      <c r="M329" s="74">
        <v>1</v>
      </c>
    </row>
    <row r="330" spans="1:13" ht="15.75" x14ac:dyDescent="0.25">
      <c r="A330" s="48"/>
      <c r="B330" s="49" t="s">
        <v>199</v>
      </c>
      <c r="C330" s="50" t="s">
        <v>200</v>
      </c>
      <c r="D330" s="52">
        <v>200</v>
      </c>
      <c r="E330" s="7"/>
      <c r="F330" s="7"/>
      <c r="G330" s="70">
        <f>'[3]Đơn giá'!$J$249</f>
        <v>454930.01256818185</v>
      </c>
      <c r="H330" s="3">
        <f t="shared" si="55"/>
        <v>90986002.513636366</v>
      </c>
      <c r="I330" s="70">
        <v>468000</v>
      </c>
      <c r="J330" s="3">
        <f t="shared" si="54"/>
        <v>93600000</v>
      </c>
      <c r="K330" s="28">
        <f t="shared" si="45"/>
        <v>-2613997.4863636345</v>
      </c>
      <c r="L330" s="14"/>
      <c r="M330" s="74">
        <v>300</v>
      </c>
    </row>
    <row r="331" spans="1:13" ht="15.75" x14ac:dyDescent="0.25">
      <c r="A331" s="48"/>
      <c r="B331" s="49" t="s">
        <v>201</v>
      </c>
      <c r="C331" s="50" t="s">
        <v>202</v>
      </c>
      <c r="D331" s="52">
        <v>600</v>
      </c>
      <c r="E331" s="7"/>
      <c r="F331" s="7"/>
      <c r="G331" s="70">
        <f>'[3]Đơn giá'!$J$248</f>
        <v>117088.68865909093</v>
      </c>
      <c r="H331" s="3">
        <f t="shared" si="55"/>
        <v>70253213.195454553</v>
      </c>
      <c r="I331" s="70">
        <v>117000</v>
      </c>
      <c r="J331" s="3">
        <f t="shared" si="54"/>
        <v>70200000</v>
      </c>
      <c r="K331" s="28">
        <f t="shared" si="45"/>
        <v>53213.19545455277</v>
      </c>
      <c r="L331" s="14"/>
      <c r="M331" s="74">
        <v>600</v>
      </c>
    </row>
    <row r="332" spans="1:13" ht="31.5" hidden="1" x14ac:dyDescent="0.25">
      <c r="A332" s="99" t="s">
        <v>162</v>
      </c>
      <c r="B332" s="100" t="s">
        <v>204</v>
      </c>
      <c r="C332" s="101"/>
      <c r="D332" s="101"/>
      <c r="E332" s="101"/>
      <c r="F332" s="101"/>
      <c r="G332" s="102"/>
      <c r="H332" s="103">
        <f>SUM(H333:H337)</f>
        <v>0</v>
      </c>
      <c r="I332" s="104"/>
      <c r="J332" s="103">
        <f>SUM(J333:J337)</f>
        <v>0</v>
      </c>
      <c r="K332" s="28">
        <f t="shared" si="45"/>
        <v>0</v>
      </c>
      <c r="L332" s="14"/>
    </row>
    <row r="333" spans="1:13" ht="31.5" hidden="1" x14ac:dyDescent="0.25">
      <c r="A333" s="105">
        <v>1</v>
      </c>
      <c r="B333" s="106" t="s">
        <v>205</v>
      </c>
      <c r="C333" s="107" t="s">
        <v>206</v>
      </c>
      <c r="D333" s="107"/>
      <c r="E333" s="101"/>
      <c r="F333" s="101"/>
      <c r="G333" s="101"/>
      <c r="H333" s="108">
        <f>$D333*G332*IF(F333&lt;&gt;0,F333,1)</f>
        <v>0</v>
      </c>
      <c r="I333" s="102">
        <f>2340000*2</f>
        <v>4680000</v>
      </c>
      <c r="J333" s="108">
        <f t="shared" ref="J333:J337" si="56">$D333*IF(F333&lt;&gt;0,F333,1)*I333</f>
        <v>0</v>
      </c>
      <c r="K333" s="28">
        <f t="shared" si="45"/>
        <v>0</v>
      </c>
      <c r="L333" s="14"/>
    </row>
    <row r="334" spans="1:13" ht="47.25" hidden="1" x14ac:dyDescent="0.25">
      <c r="A334" s="109">
        <v>2</v>
      </c>
      <c r="B334" s="106" t="s">
        <v>193</v>
      </c>
      <c r="C334" s="107" t="s">
        <v>194</v>
      </c>
      <c r="D334" s="107"/>
      <c r="E334" s="101"/>
      <c r="F334" s="101"/>
      <c r="G334" s="102"/>
      <c r="H334" s="108">
        <f t="shared" si="55"/>
        <v>0</v>
      </c>
      <c r="I334" s="102">
        <v>468000</v>
      </c>
      <c r="J334" s="108">
        <f t="shared" si="56"/>
        <v>0</v>
      </c>
      <c r="K334" s="28">
        <f t="shared" si="45"/>
        <v>0</v>
      </c>
      <c r="L334" s="14"/>
    </row>
    <row r="335" spans="1:13" ht="47.25" hidden="1" x14ac:dyDescent="0.25">
      <c r="A335" s="109">
        <v>3</v>
      </c>
      <c r="B335" s="106" t="s">
        <v>195</v>
      </c>
      <c r="C335" s="107" t="s">
        <v>196</v>
      </c>
      <c r="D335" s="107"/>
      <c r="E335" s="101"/>
      <c r="F335" s="101"/>
      <c r="G335" s="102"/>
      <c r="H335" s="108">
        <f t="shared" si="55"/>
        <v>0</v>
      </c>
      <c r="I335" s="102">
        <v>936000</v>
      </c>
      <c r="J335" s="108">
        <f t="shared" si="56"/>
        <v>0</v>
      </c>
      <c r="K335" s="28">
        <f t="shared" si="45"/>
        <v>0</v>
      </c>
      <c r="L335" s="14"/>
    </row>
    <row r="336" spans="1:13" ht="47.25" hidden="1" x14ac:dyDescent="0.25">
      <c r="A336" s="109">
        <v>4</v>
      </c>
      <c r="B336" s="106" t="s">
        <v>207</v>
      </c>
      <c r="C336" s="107" t="s">
        <v>208</v>
      </c>
      <c r="D336" s="107"/>
      <c r="E336" s="101"/>
      <c r="F336" s="101"/>
      <c r="G336" s="110"/>
      <c r="H336" s="108">
        <f t="shared" si="55"/>
        <v>0</v>
      </c>
      <c r="I336" s="102">
        <f>234000*2</f>
        <v>468000</v>
      </c>
      <c r="J336" s="108">
        <f t="shared" si="56"/>
        <v>0</v>
      </c>
      <c r="K336" s="28">
        <f t="shared" si="45"/>
        <v>0</v>
      </c>
      <c r="L336" s="14"/>
    </row>
    <row r="337" spans="1:13" ht="15.75" hidden="1" x14ac:dyDescent="0.25">
      <c r="A337" s="109">
        <v>5</v>
      </c>
      <c r="B337" s="106" t="s">
        <v>209</v>
      </c>
      <c r="C337" s="107" t="s">
        <v>200</v>
      </c>
      <c r="D337" s="107"/>
      <c r="E337" s="101"/>
      <c r="F337" s="101"/>
      <c r="G337" s="102"/>
      <c r="H337" s="108">
        <f t="shared" si="55"/>
        <v>0</v>
      </c>
      <c r="I337" s="102">
        <f>234000*2</f>
        <v>468000</v>
      </c>
      <c r="J337" s="108">
        <f t="shared" si="56"/>
        <v>0</v>
      </c>
      <c r="K337" s="28">
        <f t="shared" si="45"/>
        <v>0</v>
      </c>
      <c r="L337" s="14"/>
    </row>
    <row r="338" spans="1:13" ht="31.5" hidden="1" x14ac:dyDescent="0.25">
      <c r="A338" s="99" t="s">
        <v>267</v>
      </c>
      <c r="B338" s="100" t="s">
        <v>210</v>
      </c>
      <c r="C338" s="111"/>
      <c r="D338" s="111"/>
      <c r="E338" s="101"/>
      <c r="F338" s="101"/>
      <c r="G338" s="104"/>
      <c r="H338" s="103">
        <f>H339</f>
        <v>0</v>
      </c>
      <c r="I338" s="104"/>
      <c r="J338" s="103">
        <f>J339</f>
        <v>0</v>
      </c>
      <c r="K338" s="28">
        <f t="shared" si="45"/>
        <v>0</v>
      </c>
      <c r="L338" s="14"/>
    </row>
    <row r="339" spans="1:13" ht="31.5" hidden="1" x14ac:dyDescent="0.25">
      <c r="A339" s="109">
        <v>1</v>
      </c>
      <c r="B339" s="106" t="s">
        <v>211</v>
      </c>
      <c r="C339" s="107" t="s">
        <v>212</v>
      </c>
      <c r="D339" s="107"/>
      <c r="E339" s="101"/>
      <c r="F339" s="101"/>
      <c r="G339" s="102"/>
      <c r="H339" s="108">
        <f t="shared" si="55"/>
        <v>0</v>
      </c>
      <c r="I339" s="102">
        <f>234000*35</f>
        <v>8190000</v>
      </c>
      <c r="J339" s="108">
        <f>$D339*IF(F339&lt;&gt;0,F339,1)*I339</f>
        <v>0</v>
      </c>
      <c r="K339" s="28">
        <f t="shared" si="45"/>
        <v>0</v>
      </c>
      <c r="L339" s="14"/>
    </row>
    <row r="340" spans="1:13" ht="31.5" hidden="1" x14ac:dyDescent="0.3">
      <c r="A340" s="99" t="s">
        <v>262</v>
      </c>
      <c r="B340" s="100" t="s">
        <v>268</v>
      </c>
      <c r="C340" s="112"/>
      <c r="D340" s="113"/>
      <c r="E340" s="113"/>
      <c r="F340" s="113"/>
      <c r="G340" s="113"/>
      <c r="H340" s="103">
        <f>H341+H344</f>
        <v>0</v>
      </c>
      <c r="I340" s="113"/>
      <c r="J340" s="103"/>
      <c r="K340" s="28">
        <f t="shared" si="45"/>
        <v>0</v>
      </c>
      <c r="L340" s="14"/>
    </row>
    <row r="341" spans="1:13" ht="47.25" hidden="1" x14ac:dyDescent="0.25">
      <c r="A341" s="114">
        <v>1</v>
      </c>
      <c r="B341" s="115" t="s">
        <v>214</v>
      </c>
      <c r="C341" s="114"/>
      <c r="D341" s="116"/>
      <c r="E341" s="101"/>
      <c r="F341" s="101"/>
      <c r="G341" s="101"/>
      <c r="H341" s="103">
        <f>SUM(H342:H343)</f>
        <v>0</v>
      </c>
      <c r="I341" s="101"/>
      <c r="J341" s="103">
        <f>SUM(J342:J343)</f>
        <v>0</v>
      </c>
      <c r="K341" s="28">
        <f t="shared" si="45"/>
        <v>0</v>
      </c>
      <c r="L341" s="14"/>
    </row>
    <row r="342" spans="1:13" ht="31.5" hidden="1" x14ac:dyDescent="0.25">
      <c r="A342" s="117" t="s">
        <v>269</v>
      </c>
      <c r="B342" s="118" t="s">
        <v>246</v>
      </c>
      <c r="C342" s="117" t="s">
        <v>215</v>
      </c>
      <c r="D342" s="117">
        <v>7</v>
      </c>
      <c r="E342" s="101"/>
      <c r="F342" s="101"/>
      <c r="G342" s="119"/>
      <c r="H342" s="108">
        <f t="shared" ref="H342:H346" si="57">$D342*G342*IF(F342&lt;&gt;0,F342,1)</f>
        <v>0</v>
      </c>
      <c r="I342" s="119">
        <v>86682750</v>
      </c>
      <c r="J342" s="108"/>
      <c r="K342" s="28">
        <f t="shared" si="45"/>
        <v>0</v>
      </c>
      <c r="L342" s="14"/>
      <c r="M342" s="75">
        <v>7</v>
      </c>
    </row>
    <row r="343" spans="1:13" ht="31.5" hidden="1" x14ac:dyDescent="0.25">
      <c r="A343" s="117" t="s">
        <v>270</v>
      </c>
      <c r="B343" s="118" t="s">
        <v>247</v>
      </c>
      <c r="C343" s="117" t="s">
        <v>215</v>
      </c>
      <c r="D343" s="117">
        <v>9</v>
      </c>
      <c r="E343" s="101"/>
      <c r="F343" s="101"/>
      <c r="G343" s="119"/>
      <c r="H343" s="108">
        <f t="shared" si="57"/>
        <v>0</v>
      </c>
      <c r="I343" s="119">
        <v>43918875</v>
      </c>
      <c r="J343" s="108"/>
      <c r="K343" s="28">
        <f t="shared" si="45"/>
        <v>0</v>
      </c>
      <c r="L343" s="14"/>
      <c r="M343" s="75">
        <v>9</v>
      </c>
    </row>
    <row r="344" spans="1:13" ht="47.25" hidden="1" x14ac:dyDescent="0.25">
      <c r="A344" s="120">
        <v>2</v>
      </c>
      <c r="B344" s="121" t="s">
        <v>216</v>
      </c>
      <c r="C344" s="120"/>
      <c r="D344" s="120"/>
      <c r="E344" s="101"/>
      <c r="F344" s="101"/>
      <c r="G344" s="122"/>
      <c r="H344" s="103">
        <f>SUM(H345:H346)</f>
        <v>0</v>
      </c>
      <c r="I344" s="122"/>
      <c r="J344" s="103">
        <f>SUM(J345:J346)</f>
        <v>0</v>
      </c>
      <c r="K344" s="28">
        <f>H344-J344</f>
        <v>0</v>
      </c>
      <c r="L344" s="14"/>
      <c r="M344" s="76"/>
    </row>
    <row r="345" spans="1:13" ht="47.25" hidden="1" x14ac:dyDescent="0.25">
      <c r="A345" s="117" t="s">
        <v>271</v>
      </c>
      <c r="B345" s="118" t="s">
        <v>248</v>
      </c>
      <c r="C345" s="117" t="s">
        <v>215</v>
      </c>
      <c r="D345" s="117">
        <v>50</v>
      </c>
      <c r="E345" s="101"/>
      <c r="F345" s="101"/>
      <c r="G345" s="119"/>
      <c r="H345" s="108">
        <f t="shared" si="57"/>
        <v>0</v>
      </c>
      <c r="I345" s="119">
        <v>45582075</v>
      </c>
      <c r="J345" s="108"/>
      <c r="K345" s="28">
        <f t="shared" si="45"/>
        <v>0</v>
      </c>
      <c r="L345" s="14"/>
      <c r="M345" s="75">
        <v>50</v>
      </c>
    </row>
    <row r="346" spans="1:13" ht="78.75" hidden="1" x14ac:dyDescent="0.25">
      <c r="A346" s="117" t="s">
        <v>272</v>
      </c>
      <c r="B346" s="118" t="s">
        <v>249</v>
      </c>
      <c r="C346" s="117" t="s">
        <v>215</v>
      </c>
      <c r="D346" s="117">
        <v>11</v>
      </c>
      <c r="E346" s="101"/>
      <c r="F346" s="101"/>
      <c r="G346" s="119"/>
      <c r="H346" s="108">
        <f t="shared" si="57"/>
        <v>0</v>
      </c>
      <c r="I346" s="119">
        <v>40436550</v>
      </c>
      <c r="J346" s="108"/>
      <c r="K346" s="28">
        <f t="shared" si="45"/>
        <v>0</v>
      </c>
      <c r="L346" s="14"/>
      <c r="M346" s="75">
        <v>11</v>
      </c>
    </row>
    <row r="347" spans="1:13" ht="47.25" x14ac:dyDescent="0.3">
      <c r="A347" s="24" t="s">
        <v>37</v>
      </c>
      <c r="B347" s="25" t="s">
        <v>266</v>
      </c>
      <c r="C347" s="26"/>
      <c r="D347" s="12"/>
      <c r="E347" s="12"/>
      <c r="F347" s="12"/>
      <c r="G347" s="12"/>
      <c r="H347" s="15">
        <f>H317+H348</f>
        <v>305248030.26543009</v>
      </c>
      <c r="I347" s="12"/>
      <c r="J347" s="15">
        <f>J348</f>
        <v>0</v>
      </c>
      <c r="K347" s="28">
        <f t="shared" si="45"/>
        <v>305248030.26543009</v>
      </c>
      <c r="L347" s="14"/>
    </row>
    <row r="348" spans="1:13" ht="47.25" x14ac:dyDescent="0.25">
      <c r="A348" s="34">
        <v>1</v>
      </c>
      <c r="B348" s="78" t="s">
        <v>220</v>
      </c>
      <c r="C348" s="29" t="s">
        <v>221</v>
      </c>
      <c r="D348" s="34"/>
      <c r="E348" s="39"/>
      <c r="F348" s="14"/>
      <c r="G348" s="28"/>
      <c r="H348" s="1">
        <f>$D348*G348*IF(F348&lt;&gt;0,F348,1)</f>
        <v>0</v>
      </c>
      <c r="I348" s="28">
        <v>74957412.773000002</v>
      </c>
      <c r="J348" s="15">
        <f>$D348*IF(F348&lt;&gt;0,F348,1)*I348</f>
        <v>0</v>
      </c>
      <c r="K348" s="38">
        <f t="shared" si="45"/>
        <v>0</v>
      </c>
      <c r="L348" s="14"/>
    </row>
    <row r="349" spans="1:13" ht="47.25" x14ac:dyDescent="0.3">
      <c r="A349" s="47" t="s">
        <v>41</v>
      </c>
      <c r="B349" s="56" t="s">
        <v>222</v>
      </c>
      <c r="C349" s="71"/>
      <c r="D349" s="6"/>
      <c r="E349" s="6"/>
      <c r="F349" s="6"/>
      <c r="G349" s="6"/>
      <c r="H349" s="2">
        <f>SUM(H350:H354)</f>
        <v>2943525145.909091</v>
      </c>
      <c r="I349" s="6"/>
      <c r="J349" s="60">
        <f>SUM(J350:J354)</f>
        <v>1862975330</v>
      </c>
      <c r="K349" s="28">
        <f t="shared" si="45"/>
        <v>1080549815.909091</v>
      </c>
      <c r="L349" s="14"/>
    </row>
    <row r="350" spans="1:13" ht="47.25" x14ac:dyDescent="0.25">
      <c r="A350" s="48">
        <v>1</v>
      </c>
      <c r="B350" s="49" t="s">
        <v>223</v>
      </c>
      <c r="C350" s="50" t="s">
        <v>224</v>
      </c>
      <c r="D350" s="50">
        <v>1</v>
      </c>
      <c r="E350" s="50">
        <v>365</v>
      </c>
      <c r="F350" s="50">
        <v>1</v>
      </c>
      <c r="G350" s="3">
        <f>'[3]Đơn giá'!$J$358</f>
        <v>5904325.0636363644</v>
      </c>
      <c r="H350" s="3">
        <f>$D350*$E350*IF(F350&lt;&gt;0,F350,1)*G350</f>
        <v>2155078648.227273</v>
      </c>
      <c r="I350" s="3">
        <v>3747018</v>
      </c>
      <c r="J350" s="3">
        <f t="shared" ref="J350:J354" si="58">$D350*$E350*IF(F350&lt;&gt;0,F350,1)*I350</f>
        <v>1367661570</v>
      </c>
      <c r="K350" s="28">
        <f t="shared" si="45"/>
        <v>787417078.22727299</v>
      </c>
      <c r="L350" s="14"/>
    </row>
    <row r="351" spans="1:13" ht="47.25" x14ac:dyDescent="0.25">
      <c r="A351" s="48">
        <v>2</v>
      </c>
      <c r="B351" s="49" t="s">
        <v>225</v>
      </c>
      <c r="C351" s="50" t="s">
        <v>224</v>
      </c>
      <c r="D351" s="50">
        <v>1</v>
      </c>
      <c r="E351" s="50">
        <v>365</v>
      </c>
      <c r="F351" s="50">
        <v>1</v>
      </c>
      <c r="G351" s="3">
        <f>'[3]Đơn giá'!$J$357</f>
        <v>540031.84772727278</v>
      </c>
      <c r="H351" s="3">
        <f t="shared" ref="H351:H354" si="59">$D351*$E351*IF(F351&lt;&gt;0,F351,1)*G351</f>
        <v>197111624.42045456</v>
      </c>
      <c r="I351" s="3">
        <v>339256</v>
      </c>
      <c r="J351" s="3">
        <f t="shared" si="58"/>
        <v>123828440</v>
      </c>
      <c r="K351" s="28">
        <f t="shared" si="45"/>
        <v>73283184.420454562</v>
      </c>
      <c r="L351" s="14"/>
    </row>
    <row r="352" spans="1:13" ht="31.5" x14ac:dyDescent="0.25">
      <c r="A352" s="48">
        <v>3</v>
      </c>
      <c r="B352" s="49" t="s">
        <v>226</v>
      </c>
      <c r="C352" s="50" t="s">
        <v>224</v>
      </c>
      <c r="D352" s="50">
        <v>1</v>
      </c>
      <c r="E352" s="50">
        <v>365</v>
      </c>
      <c r="F352" s="50">
        <v>1</v>
      </c>
      <c r="G352" s="3">
        <f>G351</f>
        <v>540031.84772727278</v>
      </c>
      <c r="H352" s="3">
        <f t="shared" si="59"/>
        <v>197111624.42045456</v>
      </c>
      <c r="I352" s="3">
        <v>339256</v>
      </c>
      <c r="J352" s="3">
        <f t="shared" si="58"/>
        <v>123828440</v>
      </c>
      <c r="K352" s="28">
        <f t="shared" si="45"/>
        <v>73283184.420454562</v>
      </c>
      <c r="L352" s="14"/>
    </row>
    <row r="353" spans="1:12" ht="31.5" x14ac:dyDescent="0.25">
      <c r="A353" s="48">
        <v>4</v>
      </c>
      <c r="B353" s="49" t="s">
        <v>227</v>
      </c>
      <c r="C353" s="50" t="s">
        <v>224</v>
      </c>
      <c r="D353" s="50">
        <v>1</v>
      </c>
      <c r="E353" s="50">
        <v>365</v>
      </c>
      <c r="F353" s="50">
        <v>1</v>
      </c>
      <c r="G353" s="3">
        <f>G352</f>
        <v>540031.84772727278</v>
      </c>
      <c r="H353" s="3">
        <f t="shared" si="59"/>
        <v>197111624.42045456</v>
      </c>
      <c r="I353" s="3">
        <v>339256</v>
      </c>
      <c r="J353" s="3">
        <f t="shared" si="58"/>
        <v>123828440</v>
      </c>
      <c r="K353" s="28">
        <f t="shared" si="45"/>
        <v>73283184.420454562</v>
      </c>
      <c r="L353" s="14"/>
    </row>
    <row r="354" spans="1:12" ht="47.25" x14ac:dyDescent="0.25">
      <c r="A354" s="48">
        <v>5</v>
      </c>
      <c r="B354" s="49" t="s">
        <v>228</v>
      </c>
      <c r="C354" s="50" t="s">
        <v>224</v>
      </c>
      <c r="D354" s="50">
        <v>1</v>
      </c>
      <c r="E354" s="50">
        <v>365</v>
      </c>
      <c r="F354" s="50">
        <v>1</v>
      </c>
      <c r="G354" s="3">
        <f>G353</f>
        <v>540031.84772727278</v>
      </c>
      <c r="H354" s="3">
        <f t="shared" si="59"/>
        <v>197111624.42045456</v>
      </c>
      <c r="I354" s="3">
        <v>339256</v>
      </c>
      <c r="J354" s="3">
        <f t="shared" si="58"/>
        <v>123828440</v>
      </c>
      <c r="K354" s="28">
        <f t="shared" si="45"/>
        <v>73283184.420454562</v>
      </c>
      <c r="L354" s="14"/>
    </row>
    <row r="355" spans="1:12" ht="47.25" x14ac:dyDescent="0.3">
      <c r="A355" s="47" t="s">
        <v>53</v>
      </c>
      <c r="B355" s="56" t="s">
        <v>234</v>
      </c>
      <c r="C355" s="71"/>
      <c r="D355" s="6"/>
      <c r="E355" s="6"/>
      <c r="F355" s="6"/>
      <c r="G355" s="6"/>
      <c r="H355" s="2">
        <f>H356</f>
        <v>61651999.545340911</v>
      </c>
      <c r="I355" s="6"/>
      <c r="J355" s="60">
        <f>J356</f>
        <v>38742195</v>
      </c>
      <c r="K355" s="28">
        <f t="shared" ref="K355:K357" si="60">H355-J355</f>
        <v>22909804.545340911</v>
      </c>
      <c r="L355" s="14"/>
    </row>
    <row r="356" spans="1:12" ht="31.5" x14ac:dyDescent="0.25">
      <c r="A356" s="48">
        <v>1</v>
      </c>
      <c r="B356" s="67" t="s">
        <v>235</v>
      </c>
      <c r="C356" s="50" t="s">
        <v>109</v>
      </c>
      <c r="D356" s="50">
        <v>1</v>
      </c>
      <c r="E356" s="50">
        <v>365</v>
      </c>
      <c r="F356" s="7"/>
      <c r="G356" s="3">
        <f>'[3]Đơn giá'!$J$413</f>
        <v>168909.58779545454</v>
      </c>
      <c r="H356" s="3">
        <f>$D356*$E356*G356</f>
        <v>61651999.545340911</v>
      </c>
      <c r="I356" s="3">
        <v>106143</v>
      </c>
      <c r="J356" s="3">
        <f t="shared" ref="J356" si="61">$D356*$E356*IF(F356&lt;&gt;0,F356,1)*I356</f>
        <v>38742195</v>
      </c>
      <c r="K356" s="28">
        <f t="shared" si="60"/>
        <v>22909804.545340911</v>
      </c>
      <c r="L356" s="14"/>
    </row>
    <row r="357" spans="1:12" ht="27.75" customHeight="1" x14ac:dyDescent="0.25">
      <c r="A357" s="10"/>
      <c r="B357" s="33" t="s">
        <v>245</v>
      </c>
      <c r="C357" s="10"/>
      <c r="D357" s="10"/>
      <c r="E357" s="10"/>
      <c r="F357" s="10"/>
      <c r="G357" s="10"/>
      <c r="H357" s="38">
        <f>H355+H263+H349+H347+H340+H178+H6</f>
        <v>23724673104.690826</v>
      </c>
      <c r="I357" s="10"/>
      <c r="J357" s="38">
        <f>J355+J349+J347+J321+J178+J6</f>
        <v>17705858976</v>
      </c>
      <c r="K357" s="38">
        <f t="shared" si="60"/>
        <v>6018814128.6908264</v>
      </c>
      <c r="L357" s="14"/>
    </row>
    <row r="358" spans="1:12" ht="15.75" x14ac:dyDescent="0.25">
      <c r="A358" s="14"/>
      <c r="B358" s="21" t="s">
        <v>251</v>
      </c>
      <c r="C358" s="21"/>
      <c r="D358" s="21"/>
      <c r="E358" s="21"/>
      <c r="F358" s="21"/>
      <c r="G358" s="21"/>
      <c r="H358" s="1">
        <f>H357*0.1</f>
        <v>2372467310.4690828</v>
      </c>
      <c r="I358" s="1"/>
      <c r="J358" s="1">
        <f>J357*0.1</f>
        <v>1770585897.6000001</v>
      </c>
      <c r="K358" s="1"/>
      <c r="L358" s="14"/>
    </row>
    <row r="359" spans="1:12" ht="15.75" x14ac:dyDescent="0.25">
      <c r="A359" s="14"/>
      <c r="B359" s="33" t="s">
        <v>250</v>
      </c>
      <c r="C359" s="21"/>
      <c r="D359" s="21"/>
      <c r="E359" s="21"/>
      <c r="F359" s="21"/>
      <c r="G359" s="21"/>
      <c r="H359" s="15">
        <f>SUM(H357:H358)</f>
        <v>26097140415.159908</v>
      </c>
      <c r="I359" s="1"/>
      <c r="J359" s="15">
        <f>SUM(J357:J358)</f>
        <v>19476444873.599998</v>
      </c>
      <c r="K359" s="1"/>
      <c r="L359" s="14"/>
    </row>
  </sheetData>
  <autoFilter ref="A3:K359" xr:uid="{00000000-0009-0000-0000-000004000000}">
    <filterColumn colId="6" showButton="0"/>
    <filterColumn colId="8" showButton="0"/>
  </autoFilter>
  <mergeCells count="11">
    <mergeCell ref="L3:L4"/>
    <mergeCell ref="A1:K1"/>
    <mergeCell ref="A3:A4"/>
    <mergeCell ref="B3:B4"/>
    <mergeCell ref="C3:C4"/>
    <mergeCell ref="D3:D4"/>
    <mergeCell ref="E3:E4"/>
    <mergeCell ref="F3:F4"/>
    <mergeCell ref="G3:H3"/>
    <mergeCell ref="I3:I4"/>
    <mergeCell ref="J3:J4"/>
  </mergeCells>
  <conditionalFormatting sqref="B269:B300">
    <cfRule type="duplicateValues" dxfId="3" priority="2"/>
  </conditionalFormatting>
  <conditionalFormatting sqref="K6:K106 K108:K178 K269:K359">
    <cfRule type="cellIs" dxfId="2" priority="4" operator="lessThan">
      <formula>0</formula>
    </cfRule>
  </conditionalFormatting>
  <conditionalFormatting sqref="K180:K266">
    <cfRule type="cellIs" dxfId="1" priority="1" operator="lessThan">
      <formula>0</formula>
    </cfRule>
  </conditionalFormatting>
  <conditionalFormatting sqref="M243">
    <cfRule type="cellIs" dxfId="0" priority="3" operator="lessThan">
      <formula>0</formula>
    </cfRule>
  </conditionalFormatting>
  <pageMargins left="0.7" right="0.24" top="0.38" bottom="0.39" header="0.3" footer="0.3"/>
  <pageSetup paperSize="9" scale="88"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Biểu Tổng hợp kinh phí đặt hàng</vt:lpstr>
      <vt:lpstr>PL2. Chi tiêt DT</vt:lpstr>
      <vt:lpstr>Biểu chi tiết kinh phí đặt hàng</vt:lpstr>
      <vt:lpstr>Giá Quan trắc</vt:lpstr>
      <vt:lpstr>PL2. Chi tiêt DT (2)</vt:lpstr>
      <vt:lpstr>'PL2. Chi tiêt DT'!Print_Area</vt:lpstr>
      <vt:lpstr>'PL2. Chi tiêt DT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Còi Hà</dc:creator>
  <cp:lastModifiedBy>Dung Nguyễn Thuỳ</cp:lastModifiedBy>
  <cp:lastPrinted>2026-04-28T03:30:58Z</cp:lastPrinted>
  <dcterms:created xsi:type="dcterms:W3CDTF">2025-12-17T01:45:00Z</dcterms:created>
  <dcterms:modified xsi:type="dcterms:W3CDTF">2026-04-28T03:31:03Z</dcterms:modified>
</cp:coreProperties>
</file>